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9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myobo365-my.sharepoint.com/personal/masha_batra_myob_com/Documents/2021 WIP/Velixo/"/>
    </mc:Choice>
  </mc:AlternateContent>
  <xr:revisionPtr revIDLastSave="27" documentId="13_ncr:1_{F0AB45C6-8BD0-4F5A-B277-D3685DE19FC9}" xr6:coauthVersionLast="47" xr6:coauthVersionMax="47" xr10:uidLastSave="{98C0CF11-1313-4B0B-83A1-9ADFEC476B18}"/>
  <bookViews>
    <workbookView xWindow="1515" yWindow="-15870" windowWidth="25440" windowHeight="15390" tabRatio="751" firstSheet="3" activeTab="5" xr2:uid="{00000000-000D-0000-FFFF-FFFF00000000}"/>
  </bookViews>
  <sheets>
    <sheet name="Data Sheet" sheetId="57" r:id="rId1"/>
    <sheet name="Mapping" sheetId="63" r:id="rId2"/>
    <sheet name="Getting Started Guide" sheetId="64" r:id="rId3"/>
    <sheet name="Menu" sheetId="56" r:id="rId4"/>
    <sheet name="Dashboard" sheetId="58" r:id="rId5"/>
    <sheet name="Profit &amp; Loss Summary" sheetId="27" r:id="rId6"/>
    <sheet name="Profit &amp; Loss 12 Mth Summary" sheetId="62" r:id="rId7"/>
    <sheet name="Balance Sheet Summary" sheetId="49" r:id="rId8"/>
    <sheet name="Revenue Trend" sheetId="60" r:id="rId9"/>
    <sheet name="Expense Trend" sheetId="61" r:id="rId10"/>
    <sheet name="VelixoReportsConnections" sheetId="66" state="veryHidden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_key2" hidden="1">'[1]SUMMARY - R$'!$G$13</definedName>
    <definedName name="__123Graph_A" hidden="1">[2]TtmX!$F$30:$F$63</definedName>
    <definedName name="__123Graph_AB94STEP" hidden="1">#REF!</definedName>
    <definedName name="__123Graph_AClsCarr" hidden="1">[3]CLOSED!$B$38:$G$38</definedName>
    <definedName name="__123Graph_AClsCorr" hidden="1">[3]CLOSED!$C$22:$L$22</definedName>
    <definedName name="__123Graph_AClsCum" hidden="1">[3]CLOSED!$C$45:$G$45</definedName>
    <definedName name="__123Graph_AClsCust" hidden="1">[3]CLOSED!$C$10:$L$10</definedName>
    <definedName name="__123Graph_AClsLoft" hidden="1">[3]CLOSED!$C$28:$L$28</definedName>
    <definedName name="__123Graph_AClsMar" hidden="1">[3]CLOSED!$C$16:$M$16</definedName>
    <definedName name="__123Graph_ADELCOSTE" hidden="1">#REF!</definedName>
    <definedName name="__123Graph_ADELDET" hidden="1">#REF!</definedName>
    <definedName name="__123Graph_ADETSTEP" hidden="1">#REF!</definedName>
    <definedName name="__123Graph_AGraph1" hidden="1">[3]CLOSED!$C$19:$M$19</definedName>
    <definedName name="__123Graph_AGraph10" hidden="1">'[4]Old Volume'!$D$2:$D$32</definedName>
    <definedName name="__123Graph_AGraph11" hidden="1">'[4]Old Volume'!$D$2:$D$32</definedName>
    <definedName name="__123Graph_AGRAPH1A" hidden="1">[5]STFGRIE!$J$27:$J$30</definedName>
    <definedName name="__123Graph_AGRAPH1B" hidden="1">[5]STFGRIE!$J$33:$J$34</definedName>
    <definedName name="__123Graph_AGraph2" hidden="1">[3]CLOSED!$C$13:$M$13</definedName>
    <definedName name="__123Graph_AGraph3" hidden="1">[3]CLOSED!$C$41:$M$41</definedName>
    <definedName name="__123Graph_AGraph4" hidden="1">[3]CLOSED!$C$31:$M$31</definedName>
    <definedName name="__123Graph_AGraph5" hidden="1">'[4]Condo Price'!$E$27:$E$58</definedName>
    <definedName name="__123Graph_AGraph6" hidden="1">'[4]Old Volume'!$D$2:$D$31</definedName>
    <definedName name="__123Graph_AGraph7" hidden="1">'[4]Old Median Price'!$I$2:$I$32</definedName>
    <definedName name="__123Graph_AGraph8" hidden="1">'[4]Old Volume'!$E$2:$E$32</definedName>
    <definedName name="__123Graph_AHISTORY" hidden="1">[4]Detail!$C$4:$C$63</definedName>
    <definedName name="__123Graph_AST92" hidden="1">[6]STV96!$AD$27:$AD$38</definedName>
    <definedName name="__123Graph_AST94" hidden="1">[6]STV96!$AD$27:$AD$38</definedName>
    <definedName name="__123Graph_ASTGLOBE" hidden="1">[6]STV96!$AR$27:$AR$62</definedName>
    <definedName name="__123Graph_AYTDVar" hidden="1">[3]CLOSED!$G$59:$G$65</definedName>
    <definedName name="__123Graph_BClsCarr" hidden="1">[3]CLOSED!$B$39:$G$39</definedName>
    <definedName name="__123Graph_BClsCorr" hidden="1">[3]CLOSED!$C$23:$L$23</definedName>
    <definedName name="__123Graph_BClsCum" hidden="1">[3]CLOSED!$C$46:$G$46</definedName>
    <definedName name="__123Graph_BClsCust" hidden="1">[3]CLOSED!$C$11:$L$11</definedName>
    <definedName name="__123Graph_BClsLoft" hidden="1">[3]CLOSED!$C$29:$L$29</definedName>
    <definedName name="__123Graph_BClsMar" hidden="1">[3]CLOSED!$C$17:$M$17</definedName>
    <definedName name="__123Graph_BCOMP" hidden="1">[4]Detail!$C$16:$C$27</definedName>
    <definedName name="__123Graph_BGRAPH1" hidden="1">[5]STFGRIE!$H$12:$H$24</definedName>
    <definedName name="__123Graph_BGRAPH1A" hidden="1">[5]STFGRIE!$H$27:$H$30</definedName>
    <definedName name="__123Graph_BGRAPH1B" hidden="1">[5]STFGRIE!$H$33:$H$34</definedName>
    <definedName name="__123Graph_BGraph8" hidden="1">'[4]Old Volume'!$F$2:$F$32</definedName>
    <definedName name="__123Graph_BST91" hidden="1">[6]STV96!$AH$27:$AH$40</definedName>
    <definedName name="__123Graph_BST92" hidden="1">[6]STV96!$AH$27:$AH$38</definedName>
    <definedName name="__123Graph_BST94" hidden="1">[6]STV96!$AH$27:$AH$38</definedName>
    <definedName name="__123Graph_BSTGLOBE" hidden="1">[6]STV96!$AS$27:$AS$62</definedName>
    <definedName name="__123Graph_BYTDVar" hidden="1">[3]CLOSED!$H$59:$H$65</definedName>
    <definedName name="__123Graph_CClsCarr" hidden="1">[3]CLOSED!$B$40:$G$40</definedName>
    <definedName name="__123Graph_CClsCorr" hidden="1">[3]CLOSED!$C$24:$L$24</definedName>
    <definedName name="__123Graph_CClsCum" hidden="1">[3]CLOSED!$C$47:$G$47</definedName>
    <definedName name="__123Graph_CClsCust" hidden="1">[3]CLOSED!$C$12:$L$12</definedName>
    <definedName name="__123Graph_CClsLoft" hidden="1">[3]CLOSED!$C$30:$L$30</definedName>
    <definedName name="__123Graph_CClsMar" hidden="1">[3]CLOSED!$C$18:$M$18</definedName>
    <definedName name="__123Graph_CCOMP" hidden="1">[4]Detail!$C$28:$C$39</definedName>
    <definedName name="__123Graph_CGRAPH1" hidden="1">[5]STFGRIE!$G$12:$G$24</definedName>
    <definedName name="__123Graph_CGRAPH1A" hidden="1">[5]STFGRIE!$G$27:$G$30</definedName>
    <definedName name="__123Graph_CGRAPH1B" hidden="1">[5]STFGRIE!$G$33:$G$34</definedName>
    <definedName name="__123Graph_CGraph8" hidden="1">'[4]Old Volume'!$G$2:$G$32</definedName>
    <definedName name="__123Graph_CST91" hidden="1">[6]STV96!$AF$27:$AF$40</definedName>
    <definedName name="__123Graph_CST92" hidden="1">[6]STV96!$AF$27:$AF$38</definedName>
    <definedName name="__123Graph_CST94" hidden="1">[6]STV96!$AF$27:$AF$38</definedName>
    <definedName name="__123Graph_CSTGLOBE" hidden="1">[6]STV96!$AT$27:$AT$62</definedName>
    <definedName name="__123Graph_CYTDVar" hidden="1">[3]CLOSED!$I$59:$I$65</definedName>
    <definedName name="__123Graph_DCOMP" hidden="1">[4]Detail!$C$40:$C$51</definedName>
    <definedName name="__123Graph_DGraph8" hidden="1">'[4]Old Volume'!$D$2:$D$32</definedName>
    <definedName name="__123Graph_DST91" hidden="1">[6]STV96!$AI$27:$AI$38</definedName>
    <definedName name="__123Graph_DST92" hidden="1">[6]STV96!$AI$27:$AI$38</definedName>
    <definedName name="__123Graph_DST94" hidden="1">[6]STV96!$AI$27:$AI$38</definedName>
    <definedName name="__123Graph_DYTDVar" hidden="1">[3]CLOSED!$J$59:$J$65</definedName>
    <definedName name="__123Graph_ECOMP" hidden="1">[4]Detail!$C$52:$C$63</definedName>
    <definedName name="__123Graph_EST92" hidden="1">[6]STV96!$AJ$27:$AJ$38</definedName>
    <definedName name="__123Graph_EST94" hidden="1">[6]STV96!$AJ$27:$AJ$38</definedName>
    <definedName name="__123Graph_EYTDVar" hidden="1">[3]CLOSED!$K$59:$K$65</definedName>
    <definedName name="__123Graph_LBL_ACOMP" hidden="1">[4]Detail!$A$4:$A$15</definedName>
    <definedName name="__123Graph_LBL_AHISTORY" hidden="1">[4]Detail!$E$4:$E$63</definedName>
    <definedName name="__123Graph_LBL_BCOMP" hidden="1">[4]Detail!$A$16:$A$27</definedName>
    <definedName name="__123Graph_LBL_CCOMP" hidden="1">[4]Detail!$A$28:$A$39</definedName>
    <definedName name="__123Graph_LBL_DCOMP" hidden="1">[4]Detail!$A$40:$A$51</definedName>
    <definedName name="__123Graph_LBL_ECOMP" hidden="1">[4]Detail!$A$52:$A$63</definedName>
    <definedName name="__123Graph_X" hidden="1">[2]TtmX!$E$30:$E$63</definedName>
    <definedName name="__123Graph_XB94STEP" hidden="1">#REF!</definedName>
    <definedName name="__123Graph_XClsCarr" hidden="1">[3]CLOSED!$B$37:$G$37</definedName>
    <definedName name="__123Graph_XClsCorr" hidden="1">[3]CLOSED!$C$7:$L$7</definedName>
    <definedName name="__123Graph_XClsCum" hidden="1">[3]CLOSED!$C$37:$G$37</definedName>
    <definedName name="__123Graph_XClsCust" hidden="1">[3]CLOSED!$C$7:$N$7</definedName>
    <definedName name="__123Graph_XClsLoft" hidden="1">[3]CLOSED!$C$7:$N$7</definedName>
    <definedName name="__123Graph_XClsMar" hidden="1">[3]CLOSED!$C$7:$N$7</definedName>
    <definedName name="__123Graph_XCOMP" hidden="1">[4]Detail!$B$4:$B$15</definedName>
    <definedName name="__123Graph_XDETSTEP" hidden="1">#REF!</definedName>
    <definedName name="__123Graph_XGraph1" hidden="1">[3]CLOSED!$C$7:$M$7</definedName>
    <definedName name="__123Graph_XGraph11" hidden="1">'[4]Old Volume'!$A$2:$A$32</definedName>
    <definedName name="__123Graph_XGRAPH1A" hidden="1">[5]STFGRIE!$A$27:$A$30</definedName>
    <definedName name="__123Graph_XGRAPH1B" hidden="1">[5]STFGRIE!$A$33:$A$34</definedName>
    <definedName name="__123Graph_XGraph2" hidden="1">[3]CLOSED!$C$7:$M$7</definedName>
    <definedName name="__123Graph_XGraph3" hidden="1">[3]CLOSED!$C$7:$M$7</definedName>
    <definedName name="__123Graph_XGraph4" hidden="1">[3]CLOSED!$C$7:$M$7</definedName>
    <definedName name="__123Graph_XGraph5" hidden="1">'[4]Condo Price'!$A$27:$A$58</definedName>
    <definedName name="__123Graph_XHISTORY" hidden="1">[4]Detail!$B$4:$B$63</definedName>
    <definedName name="__123Graph_XST91" hidden="1">[6]STV96!$B$27:$B$38</definedName>
    <definedName name="__123Graph_XST92" hidden="1">[6]STV96!$B$27:$B$38</definedName>
    <definedName name="__123Graph_XST94" hidden="1">[6]STV96!$B$27:$B$38</definedName>
    <definedName name="__123Graph_XSTGLOBE" hidden="1">[6]STV96!$AO$27:$AO$62</definedName>
    <definedName name="__123Graph_XYTDVar" hidden="1">[3]CLOSED!$A$59:$A$70</definedName>
    <definedName name="__FDS_HYPERLINK_TOGGLE_STATE__" hidden="1">"ON"</definedName>
    <definedName name="__FDS_UNIQUE_RANGE_ID_GENERATOR_COUNTER" hidden="1">1</definedName>
    <definedName name="__key2" hidden="1">'[1]SUMMARY - R$'!$G$13</definedName>
    <definedName name="_11__123Graph_ACHART_1" localSheetId="9" hidden="1">#REF!</definedName>
    <definedName name="_11__123Graph_ACHART_1" localSheetId="8" hidden="1">#REF!</definedName>
    <definedName name="_11__123Graph_ACHART_1" hidden="1">#REF!</definedName>
    <definedName name="_11__123Graph_CCHART_1" localSheetId="9" hidden="1">#REF!</definedName>
    <definedName name="_11__123Graph_CCHART_1" localSheetId="8" hidden="1">#REF!</definedName>
    <definedName name="_11__123Graph_CCHART_1" hidden="1">#REF!</definedName>
    <definedName name="_11__123Graph_CCHART_8" localSheetId="9" hidden="1">#REF!</definedName>
    <definedName name="_11__123Graph_CCHART_8" localSheetId="8" hidden="1">#REF!</definedName>
    <definedName name="_11__123Graph_CCHART_8" hidden="1">#REF!</definedName>
    <definedName name="_11_123Graph_LBL_AB94S" hidden="1">#REF!</definedName>
    <definedName name="_12_123Graph_XB92" localSheetId="9" hidden="1">#REF!</definedName>
    <definedName name="_12_123Graph_XB92" localSheetId="8" hidden="1">#REF!</definedName>
    <definedName name="_12_123Graph_XB92" hidden="1">#REF!</definedName>
    <definedName name="_125" localSheetId="9" hidden="1">#REF!</definedName>
    <definedName name="_125" localSheetId="8" hidden="1">#REF!</definedName>
    <definedName name="_125" hidden="1">#REF!</definedName>
    <definedName name="_12Graph" localSheetId="9" hidden="1">#REF!</definedName>
    <definedName name="_12Graph" localSheetId="8" hidden="1">#REF!</definedName>
    <definedName name="_12Graph" hidden="1">#REF!</definedName>
    <definedName name="_13__123Graph_ACHART_3" localSheetId="9" hidden="1">#REF!</definedName>
    <definedName name="_13__123Graph_ACHART_3" localSheetId="8" hidden="1">#REF!</definedName>
    <definedName name="_13__123Graph_ACHART_3" hidden="1">#REF!</definedName>
    <definedName name="_13__123Graph_CCHART_8" hidden="1">#REF!</definedName>
    <definedName name="_13__123Graph_DCHART_8" hidden="1">#REF!</definedName>
    <definedName name="_13_123Graph_XB92S" hidden="1">#REF!</definedName>
    <definedName name="_14__123Graph_BCHART_1" hidden="1">#REF!</definedName>
    <definedName name="_14__123Graph_DCHART_1" hidden="1">#REF!</definedName>
    <definedName name="_14__123Graph_LBL_ACHART_3" hidden="1">#REF!</definedName>
    <definedName name="_14_123Graph_XB93S" hidden="1">#REF!</definedName>
    <definedName name="_15_123Graph_XB94S" localSheetId="9" hidden="1">#REF!</definedName>
    <definedName name="_15_123Graph_XB94S" localSheetId="8" hidden="1">#REF!</definedName>
    <definedName name="_15_123Graph_XB94S" hidden="1">#REF!</definedName>
    <definedName name="_16__123Graph_BCHART_3" localSheetId="9" hidden="1">#REF!</definedName>
    <definedName name="_16__123Graph_BCHART_3" localSheetId="8" hidden="1">#REF!</definedName>
    <definedName name="_16__123Graph_BCHART_3" hidden="1">#REF!</definedName>
    <definedName name="_16__123Graph_LBL_ACHART_1" localSheetId="9" hidden="1">#REF!</definedName>
    <definedName name="_16__123Graph_LBL_ACHART_1" localSheetId="8" hidden="1">#REF!</definedName>
    <definedName name="_16__123Graph_LBL_ACHART_1" hidden="1">#REF!</definedName>
    <definedName name="_16__123Graph_LBL_BCHART_3" hidden="1">#REF!</definedName>
    <definedName name="_16_123Graph_XDEL" hidden="1">#REF!</definedName>
    <definedName name="_17_123Graph_XDELCO" localSheetId="9" hidden="1">#REF!</definedName>
    <definedName name="_17_123Graph_XDELCO" localSheetId="8" hidden="1">#REF!</definedName>
    <definedName name="_17_123Graph_XDELCO" hidden="1">#REF!</definedName>
    <definedName name="_18__123Graph_DCHART_2" localSheetId="9" hidden="1">#REF!</definedName>
    <definedName name="_18__123Graph_DCHART_2" localSheetId="8" hidden="1">#REF!</definedName>
    <definedName name="_18__123Graph_DCHART_2" hidden="1">#REF!</definedName>
    <definedName name="_18__123Graph_LBL_ACHART_4" localSheetId="9" hidden="1">#REF!</definedName>
    <definedName name="_18__123Graph_LBL_ACHART_4" localSheetId="8" hidden="1">#REF!</definedName>
    <definedName name="_18__123Graph_LBL_ACHART_4" hidden="1">#REF!</definedName>
    <definedName name="_18__123Graph_LBL_CCHART_3" hidden="1">#REF!</definedName>
    <definedName name="_18_123Graph_XDETS" hidden="1">#REF!</definedName>
    <definedName name="_19__123Graph_LBL_ACHART_1" hidden="1">#REF!</definedName>
    <definedName name="_19__123Graph_LBL_BCHART_3" hidden="1">#REF!</definedName>
    <definedName name="_19__123Graph_XCHART_1" hidden="1">#REF!</definedName>
    <definedName name="_2__123Graph_ACHART_3" hidden="1">#REF!</definedName>
    <definedName name="_2_123Grap" hidden="1">#REF!</definedName>
    <definedName name="_20__123Graph_LBL_ACHART_2" hidden="1">#REF!</definedName>
    <definedName name="_20__123Graph_LBL_BCHART_4" hidden="1">#REF!</definedName>
    <definedName name="_20__123Graph_XCHART_3" hidden="1">#REF!</definedName>
    <definedName name="_22__123Graph_LBL_DCHART_1" localSheetId="9" hidden="1">#REF!</definedName>
    <definedName name="_22__123Graph_LBL_DCHART_1" localSheetId="8" hidden="1">#REF!</definedName>
    <definedName name="_22__123Graph_LBL_DCHART_1" hidden="1">#REF!</definedName>
    <definedName name="_22__123Graph_XCHART_8" localSheetId="9" hidden="1">#REF!</definedName>
    <definedName name="_22__123Graph_XCHART_8" localSheetId="8" hidden="1">#REF!</definedName>
    <definedName name="_22__123Graph_XCHART_8" hidden="1">#REF!</definedName>
    <definedName name="_23__123Graph_LBL_DCHART_2" localSheetId="9" hidden="1">#REF!</definedName>
    <definedName name="_23__123Graph_LBL_DCHART_2" localSheetId="8" hidden="1">#REF!</definedName>
    <definedName name="_23__123Graph_LBL_DCHART_2" hidden="1">#REF!</definedName>
    <definedName name="_23__123Graph_XCHART_1" hidden="1">#REF!</definedName>
    <definedName name="_24__123Graph_XCHART_2" hidden="1">#REF!</definedName>
    <definedName name="_24__123Graph_XCHART_3" hidden="1">#REF!</definedName>
    <definedName name="_25__123Graph_XCHART_4" hidden="1">#REF!</definedName>
    <definedName name="_25_0_0__123Grap" hidden="1">#REF!</definedName>
    <definedName name="_26__123Graph_XCHART_8" hidden="1">#REF!</definedName>
    <definedName name="_26_0_0__123Graph_AB92" hidden="1">#REF!</definedName>
    <definedName name="_27_0_0__123Graph_AB92S" hidden="1">#REF!</definedName>
    <definedName name="_28_0_0__123Graph_AB93S" hidden="1">#REF!</definedName>
    <definedName name="_29_0_0__123Graph_AB94S" hidden="1">#REF!</definedName>
    <definedName name="_3__123Graph_ACHART_1" hidden="1">#REF!</definedName>
    <definedName name="_3__123Graph_ACHART_4" hidden="1">#REF!</definedName>
    <definedName name="_3_123Graph_AB92" hidden="1">#REF!</definedName>
    <definedName name="_30_0_0__123Graph_ADEL" hidden="1">#REF!</definedName>
    <definedName name="_31_0_0__123Graph_ADELCO" hidden="1">#REF!</definedName>
    <definedName name="_32_0_0__123Graph_ADETS" hidden="1">#REF!</definedName>
    <definedName name="_33_0_0__123Graph_LB" hidden="1">#REF!</definedName>
    <definedName name="_34_0_0__123Graph_LBL_AB94S" hidden="1">#REF!</definedName>
    <definedName name="_35_0_0__123Graph_XB92" hidden="1">#REF!</definedName>
    <definedName name="_4__123Graph_ACHART_8" localSheetId="9" hidden="1">#REF!</definedName>
    <definedName name="_4__123Graph_ACHART_8" localSheetId="8" hidden="1">#REF!</definedName>
    <definedName name="_4__123Graph_ACHART_8" hidden="1">#REF!</definedName>
    <definedName name="_6__123Graph_ACHART_8" localSheetId="9" hidden="1">#REF!</definedName>
    <definedName name="_6__123Graph_ACHART_8" localSheetId="8" hidden="1">#REF!</definedName>
    <definedName name="_6__123Graph_ACHART_8" hidden="1">#REF!</definedName>
    <definedName name="_6__123Graph_BCHART_3" localSheetId="9" hidden="1">#REF!</definedName>
    <definedName name="_6__123Graph_BCHART_3" localSheetId="8" hidden="1">#REF!</definedName>
    <definedName name="_6__123Graph_BCHART_3" hidden="1">#REF!</definedName>
    <definedName name="_6_123Graph_AB94S" localSheetId="9" hidden="1">#REF!</definedName>
    <definedName name="_6_123Graph_AB94S" localSheetId="8" hidden="1">#REF!</definedName>
    <definedName name="_6_123Graph_AB94S" hidden="1">#REF!</definedName>
    <definedName name="_8__123Graph_BCHART_3" localSheetId="9" hidden="1">#REF!</definedName>
    <definedName name="_8__123Graph_BCHART_3" localSheetId="8" hidden="1">#REF!</definedName>
    <definedName name="_8__123Graph_BCHART_3" hidden="1">#REF!</definedName>
    <definedName name="_8__123Graph_BCHART_8" localSheetId="9" hidden="1">#REF!</definedName>
    <definedName name="_8__123Graph_BCHART_8" localSheetId="8" hidden="1">#REF!</definedName>
    <definedName name="_8__123Graph_BCHART_8" hidden="1">#REF!</definedName>
    <definedName name="_8_123Graph_ADELCO" localSheetId="9" hidden="1">#REF!</definedName>
    <definedName name="_8_123Graph_ADELCO" localSheetId="8" hidden="1">#REF!</definedName>
    <definedName name="_8_123Graph_ADELCO" hidden="1">#REF!</definedName>
    <definedName name="_9__123Graph_BCHART_4" hidden="1">#REF!</definedName>
    <definedName name="_9__123Graph_CCHART_1" hidden="1">#REF!</definedName>
    <definedName name="_9_123Graph_ADETS" hidden="1">#REF!</definedName>
    <definedName name="_bdm.3BAD14737C3A49268B139C84051E6F73.edm" hidden="1">[7]Overview!$1:$1048576</definedName>
    <definedName name="_bdm.48EB9556216D4E1E8D44CD6A50E47B74.edm" hidden="1">[7]Overview!$1:$1048576</definedName>
    <definedName name="_bdm.519DD357BA314D7E8E7D7C6FC1C6B800.edm" hidden="1">[7]Overview!$1:$1048576</definedName>
    <definedName name="_bdm.68AA62ACFF3D49D8835CF11F30575D53.edm" hidden="1">[7]Overview!$1:$1048576</definedName>
    <definedName name="_bdm.6A8C119F701A4A8CAD625ED02695BD6E.edm" hidden="1">[7]Overview!$1:$1048576</definedName>
    <definedName name="_bdm.8698A8ADEE7F4B6089B0B15C74D0B353.edm" hidden="1">[7]Overview!$1:$1048576</definedName>
    <definedName name="_bdm.905C455BB1454FA4A4F660E3F11A7018.edm" hidden="1">[7]Overview!$1:$1048576</definedName>
    <definedName name="_bdm.A8BF5B5471E144E6BB8A557EFC594795.edm" hidden="1">[7]Overview!$1:$1048576</definedName>
    <definedName name="_bdm.AB44070EABF243E094848185BA8235E9.edm" hidden="1">[7]Overview!$1:$1048576</definedName>
    <definedName name="_bdm.B694A8498176486BA436F872026AE92F.edm" hidden="1">[7]Mults!$1:$1048576</definedName>
    <definedName name="_bdm.E4EACF2F9B1D411DB6CD9999843D5FFF.edm" hidden="1">[7]Overview!$1:$1048576</definedName>
    <definedName name="_bdm.EA164CCEB66C408B9A35245C9C75C947.edm" hidden="1">[7]Overview!$1:$1048576</definedName>
    <definedName name="_Regression_Int" hidden="1">1</definedName>
    <definedName name="_Regression_X" hidden="1">'[4]Old NSA Volume'!$A$272:$A$363</definedName>
    <definedName name="_Regression_Y" hidden="1">'[4]Old NSA Volume'!$B$272:$B$363</definedName>
    <definedName name="_Table1_Out" hidden="1">[8]DIL4!$E$59:$I$68</definedName>
    <definedName name="AAA_DOCTOPS" hidden="1">"AAA_SET"</definedName>
    <definedName name="AAA_duser" hidden="1">"OFF"</definedName>
    <definedName name="AAB_Addin5" hidden="1">"AAB_Description for addin 5,Description for addin 5,Description for addin 5,Description for addin 5,Description for addin 5,Description for addin 5"</definedName>
    <definedName name="ACwvu.summary1." hidden="1">[9]Comps!$A$1:$AA$49</definedName>
    <definedName name="ACwvu.summary2." hidden="1">[9]Comps!$A$147:$AA$192</definedName>
    <definedName name="ACwvu.summary3." hidden="1">[9]Comps!$A$103:$AA$146</definedName>
    <definedName name="afsfd" hidden="1">[10]graph!$A$3:$A$16</definedName>
    <definedName name="anscount" hidden="1">1</definedName>
    <definedName name="AS2DocOpenMode" hidden="1">"AS2DocumentEdit"</definedName>
    <definedName name="AS2ReportLS" hidden="1">1</definedName>
    <definedName name="AS2SyncStepLS" hidden="1">0</definedName>
    <definedName name="AS2VersionLS" hidden="1">300</definedName>
    <definedName name="BG_Del" hidden="1">15</definedName>
    <definedName name="BG_Ins" hidden="1">4</definedName>
    <definedName name="BG_Mod" hidden="1">6</definedName>
    <definedName name="Branches">_xlfn.ANCHORARRAY('Data Sheet'!$M$6)</definedName>
    <definedName name="BSClasses">'Balance Sheet Summary'!$D$9:$D$53</definedName>
    <definedName name="cb_sChart16EBA7BA_opts" hidden="1">"1, 1, 1, False, 2, True, False, , 0, False, True, 1, 2"</definedName>
    <definedName name="cb_sChart1AC0211C_opts" hidden="1">"1, 1, 1, False, 2, False, False, , 0, False, False, 2, 2"</definedName>
    <definedName name="cb_sChart1AC021B3_opts" hidden="1">"1, 1, 1, False, 2, False, False, , 0, False, False, 2, 2"</definedName>
    <definedName name="cb_sChart1AC02226_opts" hidden="1">"1, 1, 1, False, 2, False, False, , 0, False, False, 2, 2"</definedName>
    <definedName name="cb_sChart1AC02446_opts" hidden="1">"1, 1, 1, False, 2, True, False, , 0, False, True, 2, 2"</definedName>
    <definedName name="cb_sChart1AC02765_opts" hidden="1">"1, 1, 1, False, 2, True, False, , 0, False, True, 2, 2"</definedName>
    <definedName name="cb_sChart1AC027D9_opts" hidden="1">"1, 1, 1, False, 2, True, False, , 0, False, True, 2, 2"</definedName>
    <definedName name="CIQWBGuid" hidden="1">"3c4b903d-ae86-4d3b-a852-bb495576c2bf"</definedName>
    <definedName name="Company">'Data Sheet'!$C$2</definedName>
    <definedName name="conflict" hidden="1">"c2076"</definedName>
    <definedName name="conflict2" hidden="1">"c1630"</definedName>
    <definedName name="Conflict3" hidden="1">"c2127"</definedName>
    <definedName name="conflict4" hidden="1">38834.7154050926</definedName>
    <definedName name="cpy">'Data Sheet'!$B$2</definedName>
    <definedName name="CurrDate">'Data Sheet'!$I$23</definedName>
    <definedName name="CurrPeriod">'Data Sheet'!$I$22</definedName>
    <definedName name="CustClass">_xlfn.ANCHORARRAY(Mapping!$H$5)</definedName>
    <definedName name="CustFinalClasses">Mapping!$AA$5:$AA$45</definedName>
    <definedName name="customer" hidden="1">[10]graph!$B$3:$B$16</definedName>
    <definedName name="cv" hidden="1">[2]TtmX!$E$30:$E$63</definedName>
    <definedName name="DashCosClasses">'Data Sheet'!$T$29:$T$43</definedName>
    <definedName name="DashExpClasses">'Data Sheet'!$W$29:$W$43</definedName>
    <definedName name="DashRevClasses">'Data Sheet'!$Q$29:$Q$43</definedName>
    <definedName name="DME_BeforeCloseCompleted" hidden="1">"False"</definedName>
    <definedName name="DME_Dirty" hidden="1">"False"</definedName>
    <definedName name="DME_LocalFile" hidden="1">"True"</definedName>
    <definedName name="ds" hidden="1">"c1630"</definedName>
    <definedName name="ery" hidden="1">[3]CLOSED!$C$53:$G$53</definedName>
    <definedName name="ev.Calculation" hidden="1">-4105</definedName>
    <definedName name="ev.Initialized" hidden="1">FALSE</definedName>
    <definedName name="EV__ALLOWSTOPEXPAND__" hidden="1">1</definedName>
    <definedName name="EV__CVPARAMS__" hidden="1">"Any by Any!$C$11:$D$32;"</definedName>
    <definedName name="EV__EXPOPTIONS__" hidden="1">1</definedName>
    <definedName name="EV__LASTREFTIME__" hidden="1">39276.6597685185</definedName>
    <definedName name="EV__MAXEXPCOLS__" hidden="1">100</definedName>
    <definedName name="EV__MAXEXPROWS__" hidden="1">1000</definedName>
    <definedName name="EV__MEMORYCVW__" hidden="1">0</definedName>
    <definedName name="EV__WBEVMODE__" hidden="1">0</definedName>
    <definedName name="EV__WBREFOPTIONS__" hidden="1">134217735</definedName>
    <definedName name="EV__WBVERSION__" hidden="1">0</definedName>
    <definedName name="ewr" hidden="1">[3]CLOSED!$C$52:$G$52</definedName>
    <definedName name="ExactAddinConnection" hidden="1">"001"</definedName>
    <definedName name="ExactAddinConnection.001" hidden="1">"srv3;001;basilio;0"</definedName>
    <definedName name="ExactAddinConnection.002" hidden="1">"srv3;002;basilio;0"</definedName>
    <definedName name="ExactAddinConnection.003" hidden="1">"srv3;003;basilio;0"</definedName>
    <definedName name="ExactAddinConnection.004" hidden="1">"srv3;004;basilio;0"</definedName>
    <definedName name="ExactAddinConnection.005" hidden="1">"srv3;005;basilio;0"</definedName>
    <definedName name="ExactAddinConnection.100" hidden="1">"srv3;100;basilio;0"</definedName>
    <definedName name="ExactAddinReports" hidden="1">7</definedName>
    <definedName name="ExpTrendClasses">'Expense Trend'!$B$12:$B$30</definedName>
    <definedName name="ffs" hidden="1">[11]graph!$C$2:$C$13</definedName>
    <definedName name="fgh" hidden="1">[3]CLOSED!$C$37:$G$37</definedName>
    <definedName name="FinalClasses">Mapping!$Z$5:$Z$45</definedName>
    <definedName name="FinPeriods">_xlfn.ANCHORARRAY('Data Sheet'!$A$6)</definedName>
    <definedName name="FY">'Data Sheet'!$G$21</definedName>
    <definedName name="FYList">'Data Sheet'!$E$21:$E$38</definedName>
    <definedName name="ggg" hidden="1">"c1023"</definedName>
    <definedName name="ghgf" hidden="1">[12]graph!$C$2:$C$13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TML_CodePage" hidden="1">1252</definedName>
    <definedName name="HTML_Description" hidden="1">""</definedName>
    <definedName name="HTML_Email" hidden="1">""</definedName>
    <definedName name="HTML_Header" hidden="1">"Sheet1"</definedName>
    <definedName name="HTML_LastUpdate" hidden="1">"10/27/98"</definedName>
    <definedName name="HTML_LineAfter" hidden="1">FALSE</definedName>
    <definedName name="HTML_LineBefore" hidden="1">FALSE</definedName>
    <definedName name="HTML_Name" hidden="1">"Daniel R. Randolph"</definedName>
    <definedName name="HTML_OBDlg2" hidden="1">TRUE</definedName>
    <definedName name="HTML_OBDlg4" hidden="1">TRUE</definedName>
    <definedName name="HTML_OS" hidden="1">0</definedName>
    <definedName name="HTML_PathFile" hidden="1">"C:\AAtemp\MyHTML.htm"</definedName>
    <definedName name="HTML_PathFileMac" hidden="1">"Powerbook G3:Documents:Core Docs 8600:Excel DOCUMENTS:STROLLER BUS:Admin/Other:Stroller Inventory Wkst:Contract Equip and Data.html"</definedName>
    <definedName name="HTML_Title" hidden="1">"Newco"</definedName>
    <definedName name="HTML1_1" hidden="1">"[SUMFIN.XLS]IncStmt!$A$1:$AB$116"</definedName>
    <definedName name="HTML1_10" hidden="1">""</definedName>
    <definedName name="HTML1_11" hidden="1">1</definedName>
    <definedName name="HTML1_12" hidden="1">"C:\My Documents\MyHTML.htm"</definedName>
    <definedName name="HTML1_13" hidden="1">#N/A</definedName>
    <definedName name="HTML1_14" hidden="1">#N/A</definedName>
    <definedName name="HTML1_15" hidden="1">#N/A</definedName>
    <definedName name="HTML1_2" hidden="1">1</definedName>
    <definedName name="HTML1_3" hidden="1">"SUMFIN"</definedName>
    <definedName name="HTML1_4" hidden="1">"IncStmt"</definedName>
    <definedName name="HTML1_5" hidden="1">""</definedName>
    <definedName name="HTML1_6" hidden="1">1</definedName>
    <definedName name="HTML1_7" hidden="1">1</definedName>
    <definedName name="HTML1_8" hidden="1">"3/4/97"</definedName>
    <definedName name="HTML1_9" hidden="1">"Brad Olsen"</definedName>
    <definedName name="HTML2_1" hidden="1">"[Per022000FinStats.xls]Financials!$A$2:$L$712"</definedName>
    <definedName name="HTML2_13" hidden="1">#N/A</definedName>
    <definedName name="HTML2_14" hidden="1">#N/A</definedName>
    <definedName name="HTML2_15" hidden="1">#N/A</definedName>
    <definedName name="HTML3_1" hidden="1">"[Per022000FinStats.xls]Financials!$M$2:$X$352"</definedName>
    <definedName name="HTML3_13" hidden="1">#N/A</definedName>
    <definedName name="HTML3_14" hidden="1">#N/A</definedName>
    <definedName name="HTML3_15" hidden="1">#N/A</definedName>
    <definedName name="HTMLCount" hidden="1">1</definedName>
    <definedName name="IQ_1_4_FAMILY_JUNIOR_LIENS_CHARGE_OFFS_FDIC" hidden="1">"c6605"</definedName>
    <definedName name="IQ_1_4_FAMILY_JUNIOR_LIENS_NET_CHARGE_OFFS_FDIC" hidden="1">"c6643"</definedName>
    <definedName name="IQ_1_4_FAMILY_JUNIOR_LIENS_RECOVERIES_FDIC" hidden="1">"c6624"</definedName>
    <definedName name="IQ_1_4_FAMILY_SENIOR_LIENS_CHARGE_OFFS_FDIC" hidden="1">"c6604"</definedName>
    <definedName name="IQ_1_4_FAMILY_SENIOR_LIENS_NET_CHARGE_OFFS_FDIC" hidden="1">"c6642"</definedName>
    <definedName name="IQ_1_4_FAMILY_SENIOR_LIENS_RECOVERIES_FDIC" hidden="1">"c6623"</definedName>
    <definedName name="IQ_1_4_HOME_EQUITY_NET_LOANS_FDIC" hidden="1">"c6441"</definedName>
    <definedName name="IQ_1_4_RESIDENTIAL_FIRST_LIENS_NET_LOANS_FDIC" hidden="1">"c6439"</definedName>
    <definedName name="IQ_1_4_RESIDENTIAL_JUNIOR_LIENS_NET_LOANS_FDIC" hidden="1">"c6440"</definedName>
    <definedName name="IQ_1_4_RESIDENTIAL_LOANS_FDIC" hidden="1">"c6310"</definedName>
    <definedName name="IQ_ACQUIRED_BY_REPORTING_BANK_FDIC" hidden="1">"c6535"</definedName>
    <definedName name="IQ_ADDITIONAL_NON_INT_INC_FDIC" hidden="1">"c6574"</definedName>
    <definedName name="IQ_ADJUSTABLE_RATE_LOANS_FDIC" hidden="1">"c6375"</definedName>
    <definedName name="IQ_AE_BR" hidden="1">"c10"</definedName>
    <definedName name="IQ_AFTER_TAX_INCOME_FDIC" hidden="1">"c6583"</definedName>
    <definedName name="IQ_AGRICULTURAL_PRODUCTION_CHARGE_OFFS_FDIC" hidden="1">"c6597"</definedName>
    <definedName name="IQ_AGRICULTURAL_PRODUCTION_CHARGE_OFFS_LESS_THAN_300M_FDIC" hidden="1">"c6655"</definedName>
    <definedName name="IQ_AGRICULTURAL_PRODUCTION_NET_CHARGE_OFFS_FDIC" hidden="1">"c6635"</definedName>
    <definedName name="IQ_AGRICULTURAL_PRODUCTION_NET_CHARGE_OFFS_LESS_THAN_300M_FDIC" hidden="1">"c6657"</definedName>
    <definedName name="IQ_AGRICULTURAL_PRODUCTION_RECOVERIES_FDIC" hidden="1">"c6616"</definedName>
    <definedName name="IQ_AGRICULTURAL_PRODUCTION_RECOVERIES_LESS_THAN_300M_FDIC" hidden="1">"c6656"</definedName>
    <definedName name="IQ_AMENDED_BALANCE_PREVIOUS_YR_FDIC" hidden="1">"c6499"</definedName>
    <definedName name="IQ_AMORT_EXPENSE_FDIC" hidden="1">"c6677"</definedName>
    <definedName name="IQ_AMORTIZED_COST_FDIC" hidden="1">"c6426"</definedName>
    <definedName name="IQ_AP_BR" hidden="1">"c34"</definedName>
    <definedName name="IQ_AR_BR" hidden="1">"c41"</definedName>
    <definedName name="IQ_ASSET_BACKED_FDIC" hidden="1">"c6301"</definedName>
    <definedName name="IQ_ASSET_WRITEDOWN_BR" hidden="1">"c50"</definedName>
    <definedName name="IQ_ASSET_WRITEDOWN_CF_BR" hidden="1">"c53"</definedName>
    <definedName name="IQ_ASSETS_HELD_FDIC" hidden="1">"c6305"</definedName>
    <definedName name="IQ_ASSETS_PER_EMPLOYEE_FDIC" hidden="1">"c6737"</definedName>
    <definedName name="IQ_ASSETS_SOLD_1_4_FAMILY_LOANS_FDIC" hidden="1">"c6686"</definedName>
    <definedName name="IQ_ASSETS_SOLD_AUTO_LOANS_FDIC" hidden="1">"c6680"</definedName>
    <definedName name="IQ_ASSETS_SOLD_CL_LOANS_FDIC" hidden="1">"c6681"</definedName>
    <definedName name="IQ_ASSETS_SOLD_CREDIT_CARDS_RECEIVABLES_FDIC" hidden="1">"c6683"</definedName>
    <definedName name="IQ_ASSETS_SOLD_HOME_EQUITY_LINES_FDIC" hidden="1">"c6684"</definedName>
    <definedName name="IQ_ASSETS_SOLD_OTHER_CONSUMER_LOANS_FDIC" hidden="1">"c6682"</definedName>
    <definedName name="IQ_ASSETS_SOLD_OTHER_LOANS_FDIC" hidden="1">"c6685"</definedName>
    <definedName name="IQ_AVAILABLE_FOR_SALE_FDIC" hidden="1">"c6409"</definedName>
    <definedName name="IQ_AVERAGE_ASSETS_FDIC" hidden="1">"c6362"</definedName>
    <definedName name="IQ_AVERAGE_ASSETS_QUART_FDIC" hidden="1">"c6363"</definedName>
    <definedName name="IQ_AVERAGE_EARNING_ASSETS_FDIC" hidden="1">"c6748"</definedName>
    <definedName name="IQ_AVERAGE_EQUITY_FDIC" hidden="1">"c6749"</definedName>
    <definedName name="IQ_AVERAGE_LOANS_FDIC" hidden="1">"c6750"</definedName>
    <definedName name="IQ_AVG_BROKER_REC_NO_REUT" hidden="1">"c5315"</definedName>
    <definedName name="IQ_AVG_BROKER_REC_REUT" hidden="1">"c3630"</definedName>
    <definedName name="IQ_AVG_PRICE_TARGET" hidden="1">"c82"</definedName>
    <definedName name="IQ_BALANCE_GOODS_APR_FC_UNUSED_UNUSED_UNUSED" hidden="1">"c8353"</definedName>
    <definedName name="IQ_BALANCE_GOODS_APR_UNUSED_UNUSED_UNUSED" hidden="1">"c7473"</definedName>
    <definedName name="IQ_BALANCE_GOODS_FC_UNUSED_UNUSED_UNUSED" hidden="1">"c7693"</definedName>
    <definedName name="IQ_BALANCE_GOODS_POP_FC_UNUSED_UNUSED_UNUSED" hidden="1">"c7913"</definedName>
    <definedName name="IQ_BALANCE_GOODS_POP_UNUSED_UNUSED_UNUSED" hidden="1">"c7033"</definedName>
    <definedName name="IQ_BALANCE_GOODS_UNUSED_UNUSED_UNUSED" hidden="1">"c6813"</definedName>
    <definedName name="IQ_BALANCE_GOODS_YOY_FC_UNUSED_UNUSED_UNUSED" hidden="1">"c8133"</definedName>
    <definedName name="IQ_BALANCE_GOODS_YOY_UNUSED_UNUSED_UNUSED" hidden="1">"c7253"</definedName>
    <definedName name="IQ_BALANCE_SERV_APR_FC_UNUSED_UNUSED_UNUSED" hidden="1">"c8355"</definedName>
    <definedName name="IQ_BALANCE_SERV_APR_UNUSED_UNUSED_UNUSED" hidden="1">"c7475"</definedName>
    <definedName name="IQ_BALANCE_SERV_FC_UNUSED_UNUSED_UNUSED" hidden="1">"c7695"</definedName>
    <definedName name="IQ_BALANCE_SERV_POP_FC_UNUSED_UNUSED_UNUSED" hidden="1">"c7915"</definedName>
    <definedName name="IQ_BALANCE_SERV_POP_UNUSED_UNUSED_UNUSED" hidden="1">"c7035"</definedName>
    <definedName name="IQ_BALANCE_SERV_UNUSED_UNUSED_UNUSED" hidden="1">"c6815"</definedName>
    <definedName name="IQ_BALANCE_SERV_YOY_FC_UNUSED_UNUSED_UNUSED" hidden="1">"c8135"</definedName>
    <definedName name="IQ_BALANCE_SERV_YOY_UNUSED_UNUSED_UNUSED" hidden="1">"c7255"</definedName>
    <definedName name="IQ_BALANCE_TRADE_APR_FC_UNUSED_UNUSED_UNUSED" hidden="1">"c8357"</definedName>
    <definedName name="IQ_BALANCE_TRADE_APR_UNUSED_UNUSED_UNUSED" hidden="1">"c7477"</definedName>
    <definedName name="IQ_BALANCE_TRADE_FC_UNUSED_UNUSED_UNUSED" hidden="1">"c7697"</definedName>
    <definedName name="IQ_BALANCE_TRADE_POP_FC_UNUSED_UNUSED_UNUSED" hidden="1">"c7917"</definedName>
    <definedName name="IQ_BALANCE_TRADE_POP_UNUSED_UNUSED_UNUSED" hidden="1">"c7037"</definedName>
    <definedName name="IQ_BALANCE_TRADE_UNUSED_UNUSED_UNUSED" hidden="1">"c6817"</definedName>
    <definedName name="IQ_BALANCE_TRADE_YOY_FC_UNUSED_UNUSED_UNUSED" hidden="1">"c8137"</definedName>
    <definedName name="IQ_BALANCE_TRADE_YOY_UNUSED_UNUSED_UNUSED" hidden="1">"c7257"</definedName>
    <definedName name="IQ_BALANCES_DUE_DEPOSITORY_INSTITUTIONS_FDIC" hidden="1">"c6389"</definedName>
    <definedName name="IQ_BALANCES_DUE_FOREIGN_FDIC" hidden="1">"c6391"</definedName>
    <definedName name="IQ_BALANCES_DUE_FRB_FDIC" hidden="1">"c6393"</definedName>
    <definedName name="IQ_BANK_BENEFICIARY_FDIC" hidden="1">"c6505"</definedName>
    <definedName name="IQ_BANK_GUARANTOR_FDIC" hidden="1">"c6506"</definedName>
    <definedName name="IQ_BANK_PREMISES_FDIC" hidden="1">"c6329"</definedName>
    <definedName name="IQ_BANK_SECURITIZATION_1_4_FAMILY_LOANS_FDIC" hidden="1">"c6721"</definedName>
    <definedName name="IQ_BANK_SECURITIZATION_AUTO_LOANS_FDIC" hidden="1">"c6715"</definedName>
    <definedName name="IQ_BANK_SECURITIZATION_CL_LOANS_FDIC" hidden="1">"c6716"</definedName>
    <definedName name="IQ_BANK_SECURITIZATION_CREDIT_CARDS_RECEIVABLES_FDIC" hidden="1">"c6718"</definedName>
    <definedName name="IQ_BANK_SECURITIZATION_HOME_EQUITY_LINES_FDIC" hidden="1">"c6719"</definedName>
    <definedName name="IQ_BANK_SECURITIZATION_OTHER_CONSUMER_LOANS_FDIC" hidden="1">"c6717"</definedName>
    <definedName name="IQ_BANK_SECURITIZATION_OTHER_LOANS_FDIC" hidden="1">"c6720"</definedName>
    <definedName name="IQ_BANKS_FOREIGN_COUNTRIES_TOTAL_DEPOSITS_FDIC" hidden="1">"c6475"</definedName>
    <definedName name="IQ_BOARD_MEMBER_FAX" hidden="1">"c2100"</definedName>
    <definedName name="IQ_BOARD_MEMBER_OFFICE" hidden="1">"c2098"</definedName>
    <definedName name="IQ_BOARD_MEMBER_PHONE" hidden="1">"c2099"</definedName>
    <definedName name="IQ_BONDRATING_FITCH" hidden="1">"IQ_BONDRATING_FITCH"</definedName>
    <definedName name="IQ_BONDRATING_FITCH_DATE" hidden="1">"c241"</definedName>
    <definedName name="IQ_BONDRATING_MOODYS" hidden="1">"IQ_BONDRATING_MOODYS"</definedName>
    <definedName name="IQ_BONDRATING_SP" hidden="1">"IQ_BONDRATING_SP"</definedName>
    <definedName name="IQ_BONDRATING_SP_DATE" hidden="1">"c242"</definedName>
    <definedName name="IQ_BOOK_VALUE" hidden="1">"IQ_BOOK_VALUE"</definedName>
    <definedName name="IQ_BROKERED_DEPOSITS_FDIC" hidden="1">"c6486"</definedName>
    <definedName name="IQ_BUDGET_BALANCE_APR_FC_UNUSED_UNUSED_UNUSED" hidden="1">"c8359"</definedName>
    <definedName name="IQ_BUDGET_BALANCE_APR_UNUSED_UNUSED_UNUSED" hidden="1">"c7479"</definedName>
    <definedName name="IQ_BUDGET_BALANCE_FC_UNUSED_UNUSED_UNUSED" hidden="1">"c7699"</definedName>
    <definedName name="IQ_BUDGET_BALANCE_POP_FC_UNUSED_UNUSED_UNUSED" hidden="1">"c7919"</definedName>
    <definedName name="IQ_BUDGET_BALANCE_POP_UNUSED_UNUSED_UNUSED" hidden="1">"c7039"</definedName>
    <definedName name="IQ_BUDGET_BALANCE_UNUSED_UNUSED_UNUSED" hidden="1">"c6819"</definedName>
    <definedName name="IQ_BUDGET_BALANCE_YOY_FC_UNUSED_UNUSED_UNUSED" hidden="1">"c8139"</definedName>
    <definedName name="IQ_BUDGET_BALANCE_YOY_UNUSED_UNUSED_UNUSED" hidden="1">"c7259"</definedName>
    <definedName name="IQ_BUDGET_RECEIPTS_APR_FC_UNUSED_UNUSED_UNUSED" hidden="1">"c8361"</definedName>
    <definedName name="IQ_BUDGET_RECEIPTS_APR_UNUSED_UNUSED_UNUSED" hidden="1">"c7481"</definedName>
    <definedName name="IQ_BUDGET_RECEIPTS_FC_UNUSED_UNUSED_UNUSED" hidden="1">"c7701"</definedName>
    <definedName name="IQ_BUDGET_RECEIPTS_POP_FC_UNUSED_UNUSED_UNUSED" hidden="1">"c7921"</definedName>
    <definedName name="IQ_BUDGET_RECEIPTS_POP_UNUSED_UNUSED_UNUSED" hidden="1">"c7041"</definedName>
    <definedName name="IQ_BUDGET_RECEIPTS_UNUSED_UNUSED_UNUSED" hidden="1">"c6821"</definedName>
    <definedName name="IQ_BUDGET_RECEIPTS_YOY_FC_UNUSED_UNUSED_UNUSED" hidden="1">"c8141"</definedName>
    <definedName name="IQ_BUDGET_RECEIPTS_YOY_UNUSED_UNUSED_UNUSED" hidden="1">"c7261"</definedName>
    <definedName name="IQ_BUS_SEG_PRIMARY_GIC" hidden="1">"c15584"</definedName>
    <definedName name="IQ_BUS_SEG_PRIMARY_GIC_ABS" hidden="1">"c15572"</definedName>
    <definedName name="IQ_BUS_SEG_SECONDARY_GIC" hidden="1">"c15585"</definedName>
    <definedName name="IQ_BUS_SEG_SECONDARY_GIC_ABS" hidden="1">"c15573"</definedName>
    <definedName name="IQ_BV_ACT_OR_EST_REUT" hidden="1">"c5471"</definedName>
    <definedName name="IQ_BV_ACT_OR_EST_THOM" hidden="1">"c5308"</definedName>
    <definedName name="IQ_BV_EST_REUT" hidden="1">"c5403"</definedName>
    <definedName name="IQ_BV_EST_THOM" hidden="1">"c5147"</definedName>
    <definedName name="IQ_BV_HIGH_EST_REUT" hidden="1">"c5405"</definedName>
    <definedName name="IQ_BV_HIGH_EST_THOM" hidden="1">"c5149"</definedName>
    <definedName name="IQ_BV_LOW_EST_REUT" hidden="1">"c5406"</definedName>
    <definedName name="IQ_BV_LOW_EST_THOM" hidden="1">"c5150"</definedName>
    <definedName name="IQ_BV_MEDIAN_EST_REUT" hidden="1">"c5404"</definedName>
    <definedName name="IQ_BV_MEDIAN_EST_THOM" hidden="1">"c5148"</definedName>
    <definedName name="IQ_BV_NUM_EST_REUT" hidden="1">"c5407"</definedName>
    <definedName name="IQ_BV_NUM_EST_THOM" hidden="1">"c5151"</definedName>
    <definedName name="IQ_BV_STDDEV_EST_REUT" hidden="1">"c5408"</definedName>
    <definedName name="IQ_BV_STDDEV_EST_THOM" hidden="1">"c5152"</definedName>
    <definedName name="IQ_CAL_Q_EST_REUT" hidden="1">"c6800"</definedName>
    <definedName name="IQ_CAL_Y_EST_REUT" hidden="1">"c6801"</definedName>
    <definedName name="IQ_CAPEX_BR" hidden="1">"c111"</definedName>
    <definedName name="IQ_CASH_DIVIDENDS_NET_INCOME_FDIC" hidden="1">"c6738"</definedName>
    <definedName name="IQ_CASH_IN_PROCESS_FDIC" hidden="1">"c6386"</definedName>
    <definedName name="IQ_CCE_FDIC" hidden="1">"c6296"</definedName>
    <definedName name="IQ_CHANGE_AP_BR" hidden="1">"c135"</definedName>
    <definedName name="IQ_CHANGE_AR_BR" hidden="1">"c142"</definedName>
    <definedName name="IQ_CHANGE_INVENT_REAL_APR_FC_UNUSED_UNUSED_UNUSED" hidden="1">"c8500"</definedName>
    <definedName name="IQ_CHANGE_INVENT_REAL_APR_UNUSED_UNUSED_UNUSED" hidden="1">"c7620"</definedName>
    <definedName name="IQ_CHANGE_INVENT_REAL_FC_UNUSED_UNUSED_UNUSED" hidden="1">"c7840"</definedName>
    <definedName name="IQ_CHANGE_INVENT_REAL_POP_FC_UNUSED_UNUSED_UNUSED" hidden="1">"c8060"</definedName>
    <definedName name="IQ_CHANGE_INVENT_REAL_POP_UNUSED_UNUSED_UNUSED" hidden="1">"c7180"</definedName>
    <definedName name="IQ_CHANGE_INVENT_REAL_UNUSED_UNUSED_UNUSED" hidden="1">"c6960"</definedName>
    <definedName name="IQ_CHANGE_INVENT_REAL_YOY_FC_UNUSED_UNUSED_UNUSED" hidden="1">"c8280"</definedName>
    <definedName name="IQ_CHANGE_INVENT_REAL_YOY_UNUSED_UNUSED_UNUSED" hidden="1">"c7400"</definedName>
    <definedName name="IQ_CHANGE_OTHER_NET_OPER_ASSETS_BR" hidden="1">"c3595"</definedName>
    <definedName name="IQ_CHANGE_OTHER_WORK_CAP_BR" hidden="1">"c154"</definedName>
    <definedName name="IQ_CHARGE_OFFS_1_4_FAMILY_FDIC" hidden="1">"c6756"</definedName>
    <definedName name="IQ_CHARGE_OFFS_1_4_FAMILY_LOANS_FDIC" hidden="1">"c6714"</definedName>
    <definedName name="IQ_CHARGE_OFFS_AUTO_LOANS_FDIC" hidden="1">"c6708"</definedName>
    <definedName name="IQ_CHARGE_OFFS_CL_LOANS_FDIC" hidden="1">"c6709"</definedName>
    <definedName name="IQ_CHARGE_OFFS_COMMERCIAL_INDUSTRIAL_FDIC" hidden="1">"c6759"</definedName>
    <definedName name="IQ_CHARGE_OFFS_COMMERCIAL_RE_FDIC" hidden="1">"c6754"</definedName>
    <definedName name="IQ_CHARGE_OFFS_COMMERCIAL_RE_NOT_SECURED_FDIC" hidden="1">"c6764"</definedName>
    <definedName name="IQ_CHARGE_OFFS_CONSTRUCTION_DEVELOPMENT_FDIC" hidden="1">"c6753"</definedName>
    <definedName name="IQ_CHARGE_OFFS_CREDIT_CARDS_FDIC" hidden="1">"c6761"</definedName>
    <definedName name="IQ_CHARGE_OFFS_CREDIT_CARDS_RECEIVABLES_FDIC" hidden="1">"c6711"</definedName>
    <definedName name="IQ_CHARGE_OFFS_HOME_EQUITY_FDIC" hidden="1">"c6757"</definedName>
    <definedName name="IQ_CHARGE_OFFS_HOME_EQUITY_LINES_FDIC" hidden="1">"c6712"</definedName>
    <definedName name="IQ_CHARGE_OFFS_INDIVIDUALS_FDIC" hidden="1">"c6760"</definedName>
    <definedName name="IQ_CHARGE_OFFS_MULTI_FAMILY_FDIC" hidden="1">"c6755"</definedName>
    <definedName name="IQ_CHARGE_OFFS_OTHER_1_4_FAMILY_FDIC" hidden="1">"c6758"</definedName>
    <definedName name="IQ_CHARGE_OFFS_OTHER_CONSUMER_LOANS_FDIC" hidden="1">"c6710"</definedName>
    <definedName name="IQ_CHARGE_OFFS_OTHER_INDIVIDUAL_FDIC" hidden="1">"c6762"</definedName>
    <definedName name="IQ_CHARGE_OFFS_OTHER_LOANS_FDIC" hidden="1">"c6763"</definedName>
    <definedName name="IQ_CHARGE_OFFS_OTHER_LOANS_OTHER_FDIC" hidden="1">"c6713"</definedName>
    <definedName name="IQ_CHARGE_OFFS_RE_LOANS_FDIC" hidden="1">"c6752"</definedName>
    <definedName name="IQ_CLASSB_OUTSTANDING_BS_DATE" hidden="1">"c1972"</definedName>
    <definedName name="IQ_CLASSB_OUTSTANDING_FILING_DATE" hidden="1">"c1974"</definedName>
    <definedName name="IQ_CMO_FDIC" hidden="1">"c6406"</definedName>
    <definedName name="IQ_COLLECTION_DOMESTIC_FDIC" hidden="1">"c6387"</definedName>
    <definedName name="IQ_COMMERCIAL_BANKS_DEPOSITS_FOREIGN_FDIC" hidden="1">"c6480"</definedName>
    <definedName name="IQ_COMMERCIAL_BANKS_LOANS_FDIC" hidden="1">"c6434"</definedName>
    <definedName name="IQ_COMMERCIAL_BANKS_NONTRANSACTION_ACCOUNTS_FDIC" hidden="1">"c6548"</definedName>
    <definedName name="IQ_COMMERCIAL_BANKS_TOTAL_DEPOSITS_FDIC" hidden="1">"c6474"</definedName>
    <definedName name="IQ_COMMERCIAL_BANKS_TOTAL_LOANS_FOREIGN_FDIC" hidden="1">"c6444"</definedName>
    <definedName name="IQ_COMMERCIAL_BANKS_TRANSACTION_ACCOUNTS_FDIC" hidden="1">"c6540"</definedName>
    <definedName name="IQ_COMMERCIAL_DOM" hidden="1">"c177"</definedName>
    <definedName name="IQ_COMMERCIAL_INDUSTRIAL_CHARGE_OFFS_FDIC" hidden="1">"c6598"</definedName>
    <definedName name="IQ_COMMERCIAL_INDUSTRIAL_LOANS_NET_FDIC" hidden="1">"c6317"</definedName>
    <definedName name="IQ_COMMERCIAL_INDUSTRIAL_NET_CHARGE_OFFS_FDIC" hidden="1">"c6636"</definedName>
    <definedName name="IQ_COMMERCIAL_INDUSTRIAL_RECOVERIES_FDIC" hidden="1">"c6617"</definedName>
    <definedName name="IQ_COMMERCIAL_INDUSTRIAL_TOTAL_LOANS_FOREIGN_FDIC" hidden="1">"c6451"</definedName>
    <definedName name="IQ_COMMERCIAL_MORT" hidden="1">"c179"</definedName>
    <definedName name="IQ_COMMERCIAL_RE_CONSTRUCTION_LAND_DEV_FDIC" hidden="1">"c6526"</definedName>
    <definedName name="IQ_COMMERCIAL_RE_LOANS_FDIC" hidden="1">"c6312"</definedName>
    <definedName name="IQ_COMMITMENTS_MATURITY_EXCEEDING_1YR_FDIC" hidden="1">"c6531"</definedName>
    <definedName name="IQ_COMMITMENTS_NOT_SECURED_RE_FDIC" hidden="1">"c6528"</definedName>
    <definedName name="IQ_COMMITMENTS_SECURED_RE_FDIC" hidden="1">"c6527"</definedName>
    <definedName name="IQ_COMMODITY_EXPOSURES_FDIC" hidden="1">"c6665"</definedName>
    <definedName name="IQ_COMMON_APIC_BR" hidden="1">"c185"</definedName>
    <definedName name="IQ_COMMON_FDIC" hidden="1">"c6350"</definedName>
    <definedName name="IQ_COMMON_ISSUED_BR" hidden="1">"c199"</definedName>
    <definedName name="IQ_COMMON_REP_BR" hidden="1">"c208"</definedName>
    <definedName name="IQ_CONSTRUCTION_DEV_LOANS_FDIC" hidden="1">"c6313"</definedName>
    <definedName name="IQ_CONSTRUCTION_LAND_DEVELOPMENT_CHARGE_OFFS_FDIC" hidden="1">"c6594"</definedName>
    <definedName name="IQ_CONSTRUCTION_LAND_DEVELOPMENT_NET_CHARGE_OFFS_FDIC" hidden="1">"c6632"</definedName>
    <definedName name="IQ_CONSTRUCTION_LAND_DEVELOPMENT_RECOVERIES_FDIC" hidden="1">"c6613"</definedName>
    <definedName name="IQ_CONTRACTS_OTHER_COMMODITIES_EQUITIES._FDIC" hidden="1">"c6522"</definedName>
    <definedName name="IQ_CONTRACTS_OTHER_COMMODITIES_EQUITIES_FDIC" hidden="1">"c6522"</definedName>
    <definedName name="IQ_CONV_RATE" hidden="1">"c2192"</definedName>
    <definedName name="IQ_CONVERT_DEBT" hidden="1">"c224"</definedName>
    <definedName name="IQ_CONVEYED_TO_OTHERS_FDIC" hidden="1">"c6534"</definedName>
    <definedName name="IQ_CORE_CAPITAL_RATIO_FDIC" hidden="1">"c6745"</definedName>
    <definedName name="IQ_CORP_GOODS_PRICE_INDEX_APR_FC_UNUSED_UNUSED_UNUSED" hidden="1">"c8381"</definedName>
    <definedName name="IQ_CORP_GOODS_PRICE_INDEX_APR_UNUSED_UNUSED_UNUSED" hidden="1">"c7501"</definedName>
    <definedName name="IQ_CORP_GOODS_PRICE_INDEX_FC_UNUSED_UNUSED_UNUSED" hidden="1">"c7721"</definedName>
    <definedName name="IQ_CORP_GOODS_PRICE_INDEX_POP_FC_UNUSED_UNUSED_UNUSED" hidden="1">"c7941"</definedName>
    <definedName name="IQ_CORP_GOODS_PRICE_INDEX_POP_UNUSED_UNUSED_UNUSED" hidden="1">"c7061"</definedName>
    <definedName name="IQ_CORP_GOODS_PRICE_INDEX_UNUSED_UNUSED_UNUSED" hidden="1">"c6841"</definedName>
    <definedName name="IQ_CORP_GOODS_PRICE_INDEX_YOY_FC_UNUSED_UNUSED_UNUSED" hidden="1">"c8161"</definedName>
    <definedName name="IQ_CORP_GOODS_PRICE_INDEX_YOY_UNUSED_UNUSED_UNUSED" hidden="1">"c7281"</definedName>
    <definedName name="IQ_COST_OF_FUNDING_ASSETS_FDIC" hidden="1">"c6725"</definedName>
    <definedName name="IQ_CREDIT_CARD_CHARGE_OFFS_FDIC" hidden="1">"c6652"</definedName>
    <definedName name="IQ_CREDIT_CARD_FEE" hidden="1">"c231"</definedName>
    <definedName name="IQ_CREDIT_CARD_LINES_FDIC" hidden="1">"c6525"</definedName>
    <definedName name="IQ_CREDIT_CARD_LOANS_FDIC" hidden="1">"c6319"</definedName>
    <definedName name="IQ_CREDIT_CARD_NET_CHARGE_OFFS_FDIC" hidden="1">"c6654"</definedName>
    <definedName name="IQ_CREDIT_CARD_RECOVERIES_FDIC" hidden="1">"c6653"</definedName>
    <definedName name="IQ_CREDIT_LOSS_PROVISION_NET_CHARGE_OFFS_FDIC" hidden="1">"c6734"</definedName>
    <definedName name="IQ_CURR_ACCT_BALANCE_APR_FC_UNUSED_UNUSED_UNUSED" hidden="1">"c8387"</definedName>
    <definedName name="IQ_CURR_ACCT_BALANCE_APR_UNUSED_UNUSED_UNUSED" hidden="1">"c7507"</definedName>
    <definedName name="IQ_CURR_ACCT_BALANCE_FC_UNUSED_UNUSED_UNUSED" hidden="1">"c7727"</definedName>
    <definedName name="IQ_CURR_ACCT_BALANCE_POP_FC_UNUSED_UNUSED_UNUSED" hidden="1">"c7947"</definedName>
    <definedName name="IQ_CURR_ACCT_BALANCE_POP_UNUSED_UNUSED_UNUSED" hidden="1">"c7067"</definedName>
    <definedName name="IQ_CURR_ACCT_BALANCE_UNUSED_UNUSED_UNUSED" hidden="1">"c6847"</definedName>
    <definedName name="IQ_CURR_ACCT_BALANCE_YOY_FC_UNUSED_UNUSED_UNUSED" hidden="1">"c8167"</definedName>
    <definedName name="IQ_CURR_ACCT_BALANCE_YOY_UNUSED_UNUSED_UNUSED" hidden="1">"c7287"</definedName>
    <definedName name="IQ_CURRENCY_COIN_DOMESTIC_FDIC" hidden="1">"c6388"</definedName>
    <definedName name="IQ_CURRENCY_GAIN_BR" hidden="1">"c236"</definedName>
    <definedName name="IQ_CURRENT_PORT_DEBT_BR" hidden="1">"c1567"</definedName>
    <definedName name="IQ_DA_BR" hidden="1">"c248"</definedName>
    <definedName name="IQ_DA_CF_BR" hidden="1">"c251"</definedName>
    <definedName name="IQ_DA_SUPPL_BR" hidden="1">"c260"</definedName>
    <definedName name="IQ_DA_SUPPL_CF_BR" hidden="1">"c263"</definedName>
    <definedName name="IQ_DEF_AMORT_BR" hidden="1">"c278"</definedName>
    <definedName name="IQ_DEF_CHARGES_BR" hidden="1">"c288"</definedName>
    <definedName name="IQ_DEF_CHARGES_LT_BR" hidden="1">"c294"</definedName>
    <definedName name="IQ_DEF_TAX_ASSET_LT_BR" hidden="1">"c304"</definedName>
    <definedName name="IQ_DEF_TAX_LIAB_LT_BR" hidden="1">"c315"</definedName>
    <definedName name="IQ_DEMAND_DEPOSITS_FDIC" hidden="1">"c6489"</definedName>
    <definedName name="IQ_DEPOSIT_ACCOUNTS_LESS_THAN_100K_FDIC" hidden="1">"c6494"</definedName>
    <definedName name="IQ_DEPOSIT_ACCOUNTS_MORE_THAN_100K_FDIC" hidden="1">"c6492"</definedName>
    <definedName name="IQ_DEPOSITORY_INSTITUTIONS_CHARGE_OFFS_FDIC" hidden="1">"c6596"</definedName>
    <definedName name="IQ_DEPOSITORY_INSTITUTIONS_NET_CHARGE_OFFS_FDIC" hidden="1">"c6634"</definedName>
    <definedName name="IQ_DEPOSITORY_INSTITUTIONS_RECOVERIES_FDIC" hidden="1">"c6615"</definedName>
    <definedName name="IQ_DEPOSITS_HELD_DOMESTIC_FDIC" hidden="1">"c6340"</definedName>
    <definedName name="IQ_DEPOSITS_HELD_FOREIGN_FDIC" hidden="1">"c6341"</definedName>
    <definedName name="IQ_DEPOSITS_LESS_THAN_100K_AFTER_THREE_YEARS_FDIC" hidden="1">"c6464"</definedName>
    <definedName name="IQ_DEPOSITS_LESS_THAN_100K_THREE_MONTHS_FDIC" hidden="1">"c6461"</definedName>
    <definedName name="IQ_DEPOSITS_LESS_THAN_100K_THREE_YEARS_FDIC" hidden="1">"c6463"</definedName>
    <definedName name="IQ_DEPOSITS_LESS_THAN_100K_TWELVE_MONTHS_FDIC" hidden="1">"c6462"</definedName>
    <definedName name="IQ_DEPOSITS_MORE_THAN_100K_AFTER_THREE_YEARS_FDIC" hidden="1">"c6469"</definedName>
    <definedName name="IQ_DEPOSITS_MORE_THAN_100K_THREE_MONTHS_FDIC" hidden="1">"c6466"</definedName>
    <definedName name="IQ_DEPOSITS_MORE_THAN_100K_THREE_YEARS_FDIC" hidden="1">"c6468"</definedName>
    <definedName name="IQ_DEPOSITS_MORE_THAN_100K_TWELVE_MONTHS_FDIC" hidden="1">"c6467"</definedName>
    <definedName name="IQ_DERIVATIVES_FDIC" hidden="1">"c6523"</definedName>
    <definedName name="IQ_DIVIDENDS_DECLARED_COMMON_FDIC" hidden="1">"c6659"</definedName>
    <definedName name="IQ_DIVIDENDS_DECLARED_PREFERRED_FDIC" hidden="1">"c6658"</definedName>
    <definedName name="IQ_DIVIDENDS_FDIC" hidden="1">"c6660"</definedName>
    <definedName name="IQ_DNTM" hidden="1">700000</definedName>
    <definedName name="IQ_DPAC" hidden="1">"c2801"</definedName>
    <definedName name="IQ_EARNING_ASSETS_FDIC" hidden="1">"c6360"</definedName>
    <definedName name="IQ_EARNING_ASSETS_YIELD_FDIC" hidden="1">"c6724"</definedName>
    <definedName name="IQ_EARNINGS_ANNOUNCE_DATE_REUT" hidden="1">"c5314"</definedName>
    <definedName name="IQ_EARNINGS_COVERAGE_NET_CHARGE_OFFS_FDIC" hidden="1">"c6735"</definedName>
    <definedName name="IQ_EBIT_10K" hidden="1">"IQ_EBIT_10K"</definedName>
    <definedName name="IQ_EBIT_10Q" hidden="1">"IQ_EBIT_10Q"</definedName>
    <definedName name="IQ_EBIT_10Q1" hidden="1">"IQ_EBIT_10Q1"</definedName>
    <definedName name="IQ_EBIT_GROWTH_1" hidden="1">"IQ_EBIT_GROWTH_1"</definedName>
    <definedName name="IQ_EBIT_GROWTH_2" hidden="1">"IQ_EBIT_GROWTH_2"</definedName>
    <definedName name="IQ_EBITDA_10K" hidden="1">"IQ_EBITDA_10K"</definedName>
    <definedName name="IQ_EBITDA_10Q" hidden="1">"IQ_EBITDA_10Q"</definedName>
    <definedName name="IQ_EBITDA_10Q1" hidden="1">"IQ_EBITDA_10Q1"</definedName>
    <definedName name="IQ_EBITDA_EST_REUT" hidden="1">"c3640"</definedName>
    <definedName name="IQ_EBITDA_GROWTH_1" hidden="1">"IQ_EBITDA_GROWTH_1"</definedName>
    <definedName name="IQ_EBITDA_GROWTH_2" hidden="1">"IQ_EBITDA_GROWTH_2"</definedName>
    <definedName name="IQ_EBITDA_HIGH_EST_REUT" hidden="1">"c3642"</definedName>
    <definedName name="IQ_EBITDA_LOW_EST_REUT" hidden="1">"c3643"</definedName>
    <definedName name="IQ_EBITDA_MEDIAN_EST_REUT" hidden="1">"c3641"</definedName>
    <definedName name="IQ_EBITDA_NO_EST" hidden="1">"c267"</definedName>
    <definedName name="IQ_EBITDA_NUM_EST_REUT" hidden="1">"c3644"</definedName>
    <definedName name="IQ_EBITDA_STDDEV_EST_REUT" hidden="1">"c3645"</definedName>
    <definedName name="IQ_EBT_BR" hidden="1">"c378"</definedName>
    <definedName name="IQ_EBT_EXCL_BR" hidden="1">"c381"</definedName>
    <definedName name="IQ_ECO_METRIC_6825_UNUSED_UNUSED_UNUSED" hidden="1">"c6825"</definedName>
    <definedName name="IQ_ECO_METRIC_6839_UNUSED_UNUSED_UNUSED" hidden="1">"c6839"</definedName>
    <definedName name="IQ_ECO_METRIC_6896_UNUSED_UNUSED_UNUSED" hidden="1">"c6896"</definedName>
    <definedName name="IQ_ECO_METRIC_6897_UNUSED_UNUSED_UNUSED" hidden="1">"c6897"</definedName>
    <definedName name="IQ_ECO_METRIC_6988_UNUSED_UNUSED_UNUSED" hidden="1">"c6988"</definedName>
    <definedName name="IQ_ECO_METRIC_7045_UNUSED_UNUSED_UNUSED" hidden="1">"c7045"</definedName>
    <definedName name="IQ_ECO_METRIC_7059_UNUSED_UNUSED_UNUSED" hidden="1">"c7059"</definedName>
    <definedName name="IQ_ECO_METRIC_7116_UNUSED_UNUSED_UNUSED" hidden="1">"c7116"</definedName>
    <definedName name="IQ_ECO_METRIC_7117_UNUSED_UNUSED_UNUSED" hidden="1">"c7117"</definedName>
    <definedName name="IQ_ECO_METRIC_7208_UNUSED_UNUSED_UNUSED" hidden="1">"c7208"</definedName>
    <definedName name="IQ_ECO_METRIC_7265_UNUSED_UNUSED_UNUSED" hidden="1">"c7265"</definedName>
    <definedName name="IQ_ECO_METRIC_7279_UNUSED_UNUSED_UNUSED" hidden="1">"c7279"</definedName>
    <definedName name="IQ_ECO_METRIC_7336_UNUSED_UNUSED_UNUSED" hidden="1">"c7336"</definedName>
    <definedName name="IQ_ECO_METRIC_7337_UNUSED_UNUSED_UNUSED" hidden="1">"c7337"</definedName>
    <definedName name="IQ_ECO_METRIC_7428_UNUSED_UNUSED_UNUSED" hidden="1">"c7428"</definedName>
    <definedName name="IQ_ECO_METRIC_7556_UNUSED_UNUSED_UNUSED" hidden="1">"c7556"</definedName>
    <definedName name="IQ_ECO_METRIC_7557_UNUSED_UNUSED_UNUSED" hidden="1">"c7557"</definedName>
    <definedName name="IQ_ECO_METRIC_7648_UNUSED_UNUSED_UNUSED" hidden="1">"c7648"</definedName>
    <definedName name="IQ_ECO_METRIC_7705_UNUSED_UNUSED_UNUSED" hidden="1">"c7705"</definedName>
    <definedName name="IQ_ECO_METRIC_7719_UNUSED_UNUSED_UNUSED" hidden="1">"c7719"</definedName>
    <definedName name="IQ_ECO_METRIC_7776_UNUSED_UNUSED_UNUSED" hidden="1">"c7776"</definedName>
    <definedName name="IQ_ECO_METRIC_7777_UNUSED_UNUSED_UNUSED" hidden="1">"c7777"</definedName>
    <definedName name="IQ_ECO_METRIC_7868_UNUSED_UNUSED_UNUSED" hidden="1">"c7868"</definedName>
    <definedName name="IQ_ECO_METRIC_7925_UNUSED_UNUSED_UNUSED" hidden="1">"c7925"</definedName>
    <definedName name="IQ_ECO_METRIC_7939_UNUSED_UNUSED_UNUSED" hidden="1">"c7939"</definedName>
    <definedName name="IQ_ECO_METRIC_7996_UNUSED_UNUSED_UNUSED" hidden="1">"c7996"</definedName>
    <definedName name="IQ_ECO_METRIC_7997_UNUSED_UNUSED_UNUSED" hidden="1">"c7997"</definedName>
    <definedName name="IQ_ECO_METRIC_8088_UNUSED_UNUSED_UNUSED" hidden="1">"c8088"</definedName>
    <definedName name="IQ_ECO_METRIC_8145_UNUSED_UNUSED_UNUSED" hidden="1">"c8145"</definedName>
    <definedName name="IQ_ECO_METRIC_8159_UNUSED_UNUSED_UNUSED" hidden="1">"c8159"</definedName>
    <definedName name="IQ_ECO_METRIC_8216_UNUSED_UNUSED_UNUSED" hidden="1">"c8216"</definedName>
    <definedName name="IQ_ECO_METRIC_8217_UNUSED_UNUSED_UNUSED" hidden="1">"c8217"</definedName>
    <definedName name="IQ_ECO_METRIC_8308_UNUSED_UNUSED_UNUSED" hidden="1">"c8308"</definedName>
    <definedName name="IQ_ECO_METRIC_8436_UNUSED_UNUSED_UNUSED" hidden="1">"c8436"</definedName>
    <definedName name="IQ_ECO_METRIC_8437_UNUSED_UNUSED_UNUSED" hidden="1">"c8437"</definedName>
    <definedName name="IQ_ECO_METRIC_8528_UNUSED_UNUSED_UNUSED" hidden="1">"c8528"</definedName>
    <definedName name="IQ_EFFICIENCY_RATIO_FDIC" hidden="1">"c6736"</definedName>
    <definedName name="IQ_EPS" hidden="1">"IQ_EPS"</definedName>
    <definedName name="IQ_EPS_10K" hidden="1">"IQ_EPS_10K"</definedName>
    <definedName name="IQ_EPS_10Q" hidden="1">"IQ_EPS_10Q"</definedName>
    <definedName name="IQ_EPS_10Q1" hidden="1">"IQ_EPS_10Q1"</definedName>
    <definedName name="IQ_EPS_EST_1" hidden="1">"IQ_EPS_EST_1"</definedName>
    <definedName name="IQ_EPS_EST_REUT" hidden="1">"c5453"</definedName>
    <definedName name="IQ_EPS_GW_EST_REUT" hidden="1">"c5389"</definedName>
    <definedName name="IQ_EPS_GW_HIGH_EST_REUT" hidden="1">"c5391"</definedName>
    <definedName name="IQ_EPS_GW_LOW_EST_REUT" hidden="1">"c5392"</definedName>
    <definedName name="IQ_EPS_GW_MEDIAN_EST_REUT" hidden="1">"c5390"</definedName>
    <definedName name="IQ_EPS_GW_NUM_EST_REUT" hidden="1">"c5393"</definedName>
    <definedName name="IQ_EPS_GW_STDDEV_EST_REUT" hidden="1">"c5394"</definedName>
    <definedName name="IQ_EPS_HIGH_EST_REUT" hidden="1">"c5454"</definedName>
    <definedName name="IQ_EPS_LOW_EST_REUT" hidden="1">"c5455"</definedName>
    <definedName name="IQ_EPS_MEDIAN_EST_REUT" hidden="1">"c5456"</definedName>
    <definedName name="IQ_EPS_NO_EST" hidden="1">"c271"</definedName>
    <definedName name="IQ_EPS_NORM_EST_REUT" hidden="1">"c5326"</definedName>
    <definedName name="IQ_EPS_NORM_HIGH_EST_REUT" hidden="1">"c5328"</definedName>
    <definedName name="IQ_EPS_NORM_LOW_EST_REUT" hidden="1">"c5329"</definedName>
    <definedName name="IQ_EPS_NORM_MEDIAN_EST_REUT" hidden="1">"c5327"</definedName>
    <definedName name="IQ_EPS_NORM_NUM_EST_REUT" hidden="1">"c5330"</definedName>
    <definedName name="IQ_EPS_NORM_STDDEV_EST_REUT" hidden="1">"c5331"</definedName>
    <definedName name="IQ_EPS_NUM_EST_REUT" hidden="1">"c5451"</definedName>
    <definedName name="IQ_EPS_REPORTED_EST_REUT" hidden="1">"c5396"</definedName>
    <definedName name="IQ_EPS_REPORTED_HIGH_EST_REUT" hidden="1">"c5398"</definedName>
    <definedName name="IQ_EPS_REPORTED_LOW_EST_REUT" hidden="1">"c5399"</definedName>
    <definedName name="IQ_EPS_REPORTED_MEDIAN_EST_REUT" hidden="1">"c5397"</definedName>
    <definedName name="IQ_EPS_REPORTED_NUM_EST_REUT" hidden="1">"c5400"</definedName>
    <definedName name="IQ_EPS_REPORTED_STDDEV_EST_REUT" hidden="1">"c5401"</definedName>
    <definedName name="IQ_EPS_STDDEV_EST_REUT" hidden="1">"c5452"</definedName>
    <definedName name="IQ_EQUITY_CAPITAL_ASSETS_FDIC" hidden="1">"c6744"</definedName>
    <definedName name="IQ_EQUITY_FDIC" hidden="1">"c6353"</definedName>
    <definedName name="IQ_EQUITY_SECURITIES_FDIC" hidden="1">"c6304"</definedName>
    <definedName name="IQ_EQUITY_SECURITY_EXPOSURES_FDIC" hidden="1">"c6664"</definedName>
    <definedName name="IQ_EST_ACT_BV_REUT" hidden="1">"c5409"</definedName>
    <definedName name="IQ_EST_ACT_BV_THOM" hidden="1">"c5153"</definedName>
    <definedName name="IQ_EST_ACT_EPS_GW_REUT" hidden="1">"c5395"</definedName>
    <definedName name="IQ_EST_ACT_EPS_NORM_REUT" hidden="1">"c5332"</definedName>
    <definedName name="IQ_EST_ACT_EPS_REPORTED_REUT" hidden="1">"c5402"</definedName>
    <definedName name="IQ_EST_BV_DIFF_REUT" hidden="1">"c5433"</definedName>
    <definedName name="IQ_EST_BV_DIFF_THOM" hidden="1">"c5204"</definedName>
    <definedName name="IQ_EST_BV_SURPRISE_PERCENT_REUT" hidden="1">"c5434"</definedName>
    <definedName name="IQ_EST_BV_SURPRISE_PERCENT_THOM" hidden="1">"c5205"</definedName>
    <definedName name="IQ_EST_CURRENCY_REUT" hidden="1">"c5437"</definedName>
    <definedName name="IQ_EST_DATE_REUT" hidden="1">"c5438"</definedName>
    <definedName name="IQ_EST_EPS_GROWTH_1YR_REUT" hidden="1">"c3646"</definedName>
    <definedName name="IQ_EST_EPS_GROWTH_5YR_REUT" hidden="1">"c3633"</definedName>
    <definedName name="IQ_EST_EPS_GROWTH_Q_1YR_REUT" hidden="1">"c5410"</definedName>
    <definedName name="IQ_EST_EPS_GW_DIFF_REUT" hidden="1">"c5429"</definedName>
    <definedName name="IQ_EST_EPS_GW_SURPRISE_PERCENT_REUT" hidden="1">"c5430"</definedName>
    <definedName name="IQ_EST_EPS_NORM_DIFF_REUT" hidden="1">"c5411"</definedName>
    <definedName name="IQ_EST_EPS_NORM_SURPRISE_PERCENT_REUT" hidden="1">"c5412"</definedName>
    <definedName name="IQ_EST_EPS_REPORT_DIFF_REUT" hidden="1">"c5431"</definedName>
    <definedName name="IQ_EST_EPS_REPORT_SURPRISE_PERCENT_REUT" hidden="1">"c5432"</definedName>
    <definedName name="IQ_EST_EPS_SURPRISE" hidden="1">"c1635"</definedName>
    <definedName name="IQ_EST_NUM_BUY_CIQ" hidden="1">"c3700"</definedName>
    <definedName name="IQ_EST_NUM_BUY_REUT" hidden="1">"c3869"</definedName>
    <definedName name="IQ_EST_NUM_BUY_THOM" hidden="1">"c5165"</definedName>
    <definedName name="IQ_EST_NUM_HOLD_CIQ" hidden="1">"c3702"</definedName>
    <definedName name="IQ_EST_NUM_HOLD_REUT" hidden="1">"c3871"</definedName>
    <definedName name="IQ_EST_NUM_HOLD_THOM" hidden="1">"c5167"</definedName>
    <definedName name="IQ_EST_NUM_OUTPERFORM_CIQ" hidden="1">"c3701"</definedName>
    <definedName name="IQ_EST_NUM_OUTPERFORM_REUT" hidden="1">"c3870"</definedName>
    <definedName name="IQ_EST_NUM_OUTPERFORM_THOM" hidden="1">"c5166"</definedName>
    <definedName name="IQ_EST_NUM_SELL_CIQ" hidden="1">"c3704"</definedName>
    <definedName name="IQ_EST_NUM_SELL_REUT" hidden="1">"c3873"</definedName>
    <definedName name="IQ_EST_NUM_SELL_THOM" hidden="1">"c5169"</definedName>
    <definedName name="IQ_EST_NUM_UNDERPERFORM_CIQ" hidden="1">"c3703"</definedName>
    <definedName name="IQ_EST_NUM_UNDERPERFORM_REUT" hidden="1">"c3872"</definedName>
    <definedName name="IQ_EST_NUM_UNDERPERFORM_THOM" hidden="1">"c5168"</definedName>
    <definedName name="IQ_ESTIMATED_ASSESSABLE_DEPOSITS_FDIC" hidden="1">"c6490"</definedName>
    <definedName name="IQ_ESTIMATED_INSURED_DEPOSITS_FDIC" hidden="1">"c6491"</definedName>
    <definedName name="IQ_EV_OVER_REVENUE_EST" hidden="1">"IQ_EV_OVER_REVENUE_EST"</definedName>
    <definedName name="IQ_EV_OVER_REVENUE_EST_1" hidden="1">"IQ_EV_OVER_REVENUE_EST_1"</definedName>
    <definedName name="IQ_EXPENSE_CODE_" hidden="1">"001"</definedName>
    <definedName name="IQ_EXPORTS_APR_FC_UNUSED_UNUSED_UNUSED" hidden="1">"c8401"</definedName>
    <definedName name="IQ_EXPORTS_APR_UNUSED_UNUSED_UNUSED" hidden="1">"c7521"</definedName>
    <definedName name="IQ_EXPORTS_FC_UNUSED_UNUSED_UNUSED" hidden="1">"c7741"</definedName>
    <definedName name="IQ_EXPORTS_GOODS_REAL_SAAR_APR_FC_UNUSED_UNUSED_UNUSED" hidden="1">"c8512"</definedName>
    <definedName name="IQ_EXPORTS_GOODS_REAL_SAAR_APR_UNUSED_UNUSED_UNUSED" hidden="1">"c7632"</definedName>
    <definedName name="IQ_EXPORTS_GOODS_REAL_SAAR_FC_UNUSED_UNUSED_UNUSED" hidden="1">"c7852"</definedName>
    <definedName name="IQ_EXPORTS_GOODS_REAL_SAAR_POP_FC_UNUSED_UNUSED_UNUSED" hidden="1">"c8072"</definedName>
    <definedName name="IQ_EXPORTS_GOODS_REAL_SAAR_POP_UNUSED_UNUSED_UNUSED" hidden="1">"c7192"</definedName>
    <definedName name="IQ_EXPORTS_GOODS_REAL_SAAR_UNUSED_UNUSED_UNUSED" hidden="1">"c6972"</definedName>
    <definedName name="IQ_EXPORTS_GOODS_REAL_SAAR_YOY_FC_UNUSED_UNUSED_UNUSED" hidden="1">"c8292"</definedName>
    <definedName name="IQ_EXPORTS_GOODS_REAL_SAAR_YOY_UNUSED_UNUSED_UNUSED" hidden="1">"c7412"</definedName>
    <definedName name="IQ_EXPORTS_POP_FC_UNUSED_UNUSED_UNUSED" hidden="1">"c7961"</definedName>
    <definedName name="IQ_EXPORTS_POP_UNUSED_UNUSED_UNUSED" hidden="1">"c7081"</definedName>
    <definedName name="IQ_EXPORTS_SERVICES_REAL_SAAR_APR_FC_UNUSED_UNUSED_UNUSED" hidden="1">"c8516"</definedName>
    <definedName name="IQ_EXPORTS_SERVICES_REAL_SAAR_APR_UNUSED_UNUSED_UNUSED" hidden="1">"c7636"</definedName>
    <definedName name="IQ_EXPORTS_SERVICES_REAL_SAAR_FC_UNUSED_UNUSED_UNUSED" hidden="1">"c7856"</definedName>
    <definedName name="IQ_EXPORTS_SERVICES_REAL_SAAR_POP_FC_UNUSED_UNUSED_UNUSED" hidden="1">"c8076"</definedName>
    <definedName name="IQ_EXPORTS_SERVICES_REAL_SAAR_POP_UNUSED_UNUSED_UNUSED" hidden="1">"c7196"</definedName>
    <definedName name="IQ_EXPORTS_SERVICES_REAL_SAAR_UNUSED_UNUSED_UNUSED" hidden="1">"c6976"</definedName>
    <definedName name="IQ_EXPORTS_SERVICES_REAL_SAAR_YOY_FC_UNUSED_UNUSED_UNUSED" hidden="1">"c8296"</definedName>
    <definedName name="IQ_EXPORTS_SERVICES_REAL_SAAR_YOY_UNUSED_UNUSED_UNUSED" hidden="1">"c7416"</definedName>
    <definedName name="IQ_EXPORTS_UNUSED_UNUSED_UNUSED" hidden="1">"c6861"</definedName>
    <definedName name="IQ_EXPORTS_YOY_FC_UNUSED_UNUSED_UNUSED" hidden="1">"c8181"</definedName>
    <definedName name="IQ_EXPORTS_YOY_UNUSED_UNUSED_UNUSED" hidden="1">"c7301"</definedName>
    <definedName name="IQ_EXTRA_ACC_ITEMS_BR" hidden="1">"c412"</definedName>
    <definedName name="IQ_EXTRAORDINARY_GAINS_FDIC" hidden="1">"c6586"</definedName>
    <definedName name="IQ_FAIR_VALUE_FDIC" hidden="1">"c6427"</definedName>
    <definedName name="IQ_FARM_LOANS_NET_FDIC" hidden="1">"c6316"</definedName>
    <definedName name="IQ_FARM_LOANS_TOTAL_LOANS_FOREIGN_FDIC" hidden="1">"c6450"</definedName>
    <definedName name="IQ_FARMLAND_LOANS_FDIC" hidden="1">"c6314"</definedName>
    <definedName name="IQ_FED_FUNDS_PURCHASED_FDIC" hidden="1">"c6343"</definedName>
    <definedName name="IQ_FED_FUNDS_SOLD_FDIC" hidden="1">"c6307"</definedName>
    <definedName name="IQ_FFO_NO_EST" hidden="1">"c276"</definedName>
    <definedName name="IQ_FHLB_ADVANCES_FDIC" hidden="1">"c6366"</definedName>
    <definedName name="IQ_FHLB_DUE_AFTER_FIVE" hidden="1">"c2086"</definedName>
    <definedName name="IQ_FIDUCIARY_ACTIVITIES_FDIC" hidden="1">"c6571"</definedName>
    <definedName name="IQ_FIFETEEN_YEAR_FIXED_AND_FLOATING_RATE_FDIC" hidden="1">"c6423"</definedName>
    <definedName name="IQ_FIFETEEN_YEAR_MORTGAGE_PASS_THROUGHS_FDIC" hidden="1">"c6415"</definedName>
    <definedName name="IQ_FIN_DIV_CURRENT_PORT_DEBT_TOTAL" hidden="1">"c5524"</definedName>
    <definedName name="IQ_FIN_DIV_CURRENT_PORT_LEASES_TOTAL" hidden="1">"c5523"</definedName>
    <definedName name="IQ_FIN_DIV_DEBT_LT_TOTAL" hidden="1">"c5526"</definedName>
    <definedName name="IQ_FIN_DIV_LEASES_LT_TOTAL" hidden="1">"c5525"</definedName>
    <definedName name="IQ_FIN_DIV_NOTES_PAY_TOTAL" hidden="1">"c5522"</definedName>
    <definedName name="IQ_FISCAL_Q_EST_REUT" hidden="1">"c6798"</definedName>
    <definedName name="IQ_FISCAL_Y_EST_REUT" hidden="1">"c6799"</definedName>
    <definedName name="IQ_FIVE_YEAR_FIXED_AND_FLOATING_RATE_FDIC" hidden="1">"c6422"</definedName>
    <definedName name="IQ_FIVE_YEAR_MORTGAGE_PASS_THROUGHS_FDIC" hidden="1">"c6414"</definedName>
    <definedName name="IQ_FIXED_INVEST_APR_FC_UNUSED_UNUSED_UNUSED" hidden="1">"c8410"</definedName>
    <definedName name="IQ_FIXED_INVEST_APR_UNUSED_UNUSED_UNUSED" hidden="1">"c7530"</definedName>
    <definedName name="IQ_FIXED_INVEST_FC_UNUSED_UNUSED_UNUSED" hidden="1">"c7750"</definedName>
    <definedName name="IQ_FIXED_INVEST_POP_FC_UNUSED_UNUSED_UNUSED" hidden="1">"c7970"</definedName>
    <definedName name="IQ_FIXED_INVEST_POP_UNUSED_UNUSED_UNUSED" hidden="1">"c7090"</definedName>
    <definedName name="IQ_FIXED_INVEST_REAL_APR_FC_UNUSED_UNUSED_UNUSED" hidden="1">"c8518"</definedName>
    <definedName name="IQ_FIXED_INVEST_REAL_APR_UNUSED_UNUSED_UNUSED" hidden="1">"c7638"</definedName>
    <definedName name="IQ_FIXED_INVEST_REAL_FC_UNUSED_UNUSED_UNUSED" hidden="1">"c7858"</definedName>
    <definedName name="IQ_FIXED_INVEST_REAL_POP_FC_UNUSED_UNUSED_UNUSED" hidden="1">"c8078"</definedName>
    <definedName name="IQ_FIXED_INVEST_REAL_POP_UNUSED_UNUSED_UNUSED" hidden="1">"c7198"</definedName>
    <definedName name="IQ_FIXED_INVEST_REAL_UNUSED_UNUSED_UNUSED" hidden="1">"c6978"</definedName>
    <definedName name="IQ_FIXED_INVEST_REAL_YOY_FC_UNUSED_UNUSED_UNUSED" hidden="1">"c8298"</definedName>
    <definedName name="IQ_FIXED_INVEST_REAL_YOY_UNUSED_UNUSED_UNUSED" hidden="1">"c7418"</definedName>
    <definedName name="IQ_FIXED_INVEST_UNUSED_UNUSED_UNUSED" hidden="1">"c6870"</definedName>
    <definedName name="IQ_FIXED_INVEST_YOY_FC_UNUSED_UNUSED_UNUSED" hidden="1">"c8190"</definedName>
    <definedName name="IQ_FIXED_INVEST_YOY_UNUSED_UNUSED_UNUSED" hidden="1">"c7310"</definedName>
    <definedName name="IQ_FNMA_FHLMC_FDIC" hidden="1">"c6397"</definedName>
    <definedName name="IQ_FNMA_FHLMC_GNMA_FDIC" hidden="1">"c6399"</definedName>
    <definedName name="IQ_FORECLOSED_PROPERTIES_FDIC" hidden="1">"c6459"</definedName>
    <definedName name="IQ_FOREIGN_BANK_LOANS_FDIC" hidden="1">"c6437"</definedName>
    <definedName name="IQ_FOREIGN_BANKS_DEPOSITS_FOREIGN_FDIC" hidden="1">"c6481"</definedName>
    <definedName name="IQ_FOREIGN_BANKS_LOAN_CHARG_OFFS_FDIC" hidden="1">"c6645"</definedName>
    <definedName name="IQ_FOREIGN_BANKS_NET_CHARGE_OFFS_FDIC" hidden="1">"c6647"</definedName>
    <definedName name="IQ_FOREIGN_BANKS_NONTRANSACTION_ACCOUNTS_FDIC" hidden="1">"c6550"</definedName>
    <definedName name="IQ_FOREIGN_BANKS_RECOVERIES_FDIC" hidden="1">"c6646"</definedName>
    <definedName name="IQ_FOREIGN_BANKS_TRANSACTION_ACCOUNTS_FDIC" hidden="1">"c6542"</definedName>
    <definedName name="IQ_FOREIGN_BRANCHES_U.S._BANKS_LOANS_FDIC" hidden="1">"c6438"</definedName>
    <definedName name="IQ_FOREIGN_BRANCHES_US_BANKS_FDIC" hidden="1">"c6392"</definedName>
    <definedName name="IQ_FOREIGN_BRANCHES_US_BANKS_LOANS_FDIC" hidden="1">"c6438"</definedName>
    <definedName name="IQ_FOREIGN_COUNTRIES_BANKS_TOTAL_LOANS_FOREIGN_FDIC" hidden="1">"c6445"</definedName>
    <definedName name="IQ_FOREIGN_DEBT_SECURITIES_FDIC" hidden="1">"c6303"</definedName>
    <definedName name="IQ_FOREIGN_DEPOSITS_NONTRANSACTION_ACCOUNTS_FDIC" hidden="1">"c6549"</definedName>
    <definedName name="IQ_FOREIGN_DEPOSITS_TRANSACTION_ACCOUNTS_FDIC" hidden="1">"c6541"</definedName>
    <definedName name="IQ_FOREIGN_EXCHANGE_EXPOSURES_FDIC" hidden="1">"c6663"</definedName>
    <definedName name="IQ_FOREIGN_GOVERNMENT_LOANS_FDIC" hidden="1">"c6430"</definedName>
    <definedName name="IQ_FOREIGN_GOVERNMENTS_CHARGE_OFFS_FDIC" hidden="1">"c6600"</definedName>
    <definedName name="IQ_FOREIGN_GOVERNMENTS_DEPOSITS_FOREIGN_FDIC" hidden="1">"c6482"</definedName>
    <definedName name="IQ_FOREIGN_GOVERNMENTS_NET_CHARGE_OFFS_FDIC" hidden="1">"c6638"</definedName>
    <definedName name="IQ_FOREIGN_GOVERNMENTS_NONTRANSACTION_ACCOUNTS_FDIC" hidden="1">"c6551"</definedName>
    <definedName name="IQ_FOREIGN_GOVERNMENTS_RECOVERIES_FDIC" hidden="1">"c6619"</definedName>
    <definedName name="IQ_FOREIGN_GOVERNMENTS_TOTAL_DEPOSITS_FDIC" hidden="1">"c6476"</definedName>
    <definedName name="IQ_FOREIGN_GOVERNMENTS_TRANSACTION_ACCOUNTS_FDIC" hidden="1">"c6543"</definedName>
    <definedName name="IQ_FULLY_INSURED_DEPOSITS_FDIC" hidden="1">"c6487"</definedName>
    <definedName name="IQ_FUTURES_FORWARD_CONTRACTS_NOTIONAL_AMOUNT_FDIC" hidden="1">"c6518"</definedName>
    <definedName name="IQ_FUTURES_FORWARD_CONTRACTS_RATE_RISK_FDIC" hidden="1">"c6508"</definedName>
    <definedName name="IQ_FWD" hidden="1">"LTM"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WD_Q3" hidden="1">"504"</definedName>
    <definedName name="IQ_FWD_Q4" hidden="1">"505"</definedName>
    <definedName name="IQ_FWD_Q5" hidden="1">"506"</definedName>
    <definedName name="IQ_FWD_Q6" hidden="1">"507"</definedName>
    <definedName name="IQ_FWD_Q7" hidden="1">"508"</definedName>
    <definedName name="IQ_FWD1" hidden="1">"LTM"</definedName>
    <definedName name="IQ_FX_CONTRACTS_FDIC" hidden="1">"c6517"</definedName>
    <definedName name="IQ_FX_CONTRACTS_SPOT_FDIC" hidden="1">"c6356"</definedName>
    <definedName name="IQ_FY_DATE" hidden="1">"IQ_FY_DATE"</definedName>
    <definedName name="IQ_GAIN_ASSETS_BR" hidden="1">"c454"</definedName>
    <definedName name="IQ_GAIN_ASSETS_CF_BR" hidden="1">"c457"</definedName>
    <definedName name="IQ_GAIN_ASSETS_REV_BR" hidden="1">"c474"</definedName>
    <definedName name="IQ_GAIN_INVEST_BR" hidden="1">"c1464"</definedName>
    <definedName name="IQ_GAIN_INVEST_CF_BR" hidden="1">"c482"</definedName>
    <definedName name="IQ_GAIN_INVEST_REC_BNK" hidden="1">"c488"</definedName>
    <definedName name="IQ_GAIN_INVEST_REV_BR" hidden="1">"c496"</definedName>
    <definedName name="IQ_GAIN_SALE_LOANS_FDIC" hidden="1">"c6673"</definedName>
    <definedName name="IQ_GAIN_SALE_RE_FDIC" hidden="1">"c6674"</definedName>
    <definedName name="IQ_GAINS_SALE_ASSETS_FDIC" hidden="1">"c6675"</definedName>
    <definedName name="IQ_GNMA_FDIC" hidden="1">"c6398"</definedName>
    <definedName name="IQ_GOODWILL_FDIC" hidden="1">"c6334"</definedName>
    <definedName name="IQ_GOODWILL_IMPAIRMENT_FDIC" hidden="1">"c6678"</definedName>
    <definedName name="IQ_GOODWILL_INTAN_FDIC" hidden="1">"c6333"</definedName>
    <definedName name="IQ_GROSS_INTAN" hidden="1">"c520"</definedName>
    <definedName name="IQ_GW_AMORT_BR" hidden="1">"c532"</definedName>
    <definedName name="IQ_GW_INTAN_AMORT_BR" hidden="1">"c1470"</definedName>
    <definedName name="IQ_GW_INTAN_AMORT_CF_BR" hidden="1">"c1473"</definedName>
    <definedName name="IQ_HELD_MATURITY_FDIC" hidden="1">"c6408"</definedName>
    <definedName name="IQ_HIGH_TARGET_PRICE_REUT" hidden="1">"c5317"</definedName>
    <definedName name="IQ_HOME_EQUITY_LOC_NET_CHARGE_OFFS_FDIC" hidden="1">"c6644"</definedName>
    <definedName name="IQ_HOME_EQUITY_LOC_TOTAL_CHARGE_OFFS_FDIC" hidden="1">"c6606"</definedName>
    <definedName name="IQ_HOME_EQUITY_LOC_TOTAL_RECOVERIES_FDIC" hidden="1">"c6625"</definedName>
    <definedName name="IQ_HOUSING_COMPLETIONS_SINGLE_FAM_APR_FC_UNUSED_UNUSED_UNUSED" hidden="1">"c8422"</definedName>
    <definedName name="IQ_HOUSING_COMPLETIONS_SINGLE_FAM_APR_UNUSED_UNUSED_UNUSED" hidden="1">"c7542"</definedName>
    <definedName name="IQ_HOUSING_COMPLETIONS_SINGLE_FAM_FC_UNUSED_UNUSED_UNUSED" hidden="1">"c7762"</definedName>
    <definedName name="IQ_HOUSING_COMPLETIONS_SINGLE_FAM_POP_FC_UNUSED_UNUSED_UNUSED" hidden="1">"c7982"</definedName>
    <definedName name="IQ_HOUSING_COMPLETIONS_SINGLE_FAM_POP_UNUSED_UNUSED_UNUSED" hidden="1">"c7102"</definedName>
    <definedName name="IQ_HOUSING_COMPLETIONS_SINGLE_FAM_UNUSED_UNUSED_UNUSED" hidden="1">"c6882"</definedName>
    <definedName name="IQ_HOUSING_COMPLETIONS_SINGLE_FAM_YOY_FC_UNUSED_UNUSED_UNUSED" hidden="1">"c8202"</definedName>
    <definedName name="IQ_HOUSING_COMPLETIONS_SINGLE_FAM_YOY_UNUSED_UNUSED_UNUSED" hidden="1">"c7322"</definedName>
    <definedName name="IQ_IMPORTS_GOODS_REAL_SAAR_APR_FC_UNUSED_UNUSED_UNUSED" hidden="1">"c8523"</definedName>
    <definedName name="IQ_IMPORTS_GOODS_REAL_SAAR_APR_UNUSED_UNUSED_UNUSED" hidden="1">"c7643"</definedName>
    <definedName name="IQ_IMPORTS_GOODS_REAL_SAAR_FC_UNUSED_UNUSED_UNUSED" hidden="1">"c7863"</definedName>
    <definedName name="IQ_IMPORTS_GOODS_REAL_SAAR_POP_FC_UNUSED_UNUSED_UNUSED" hidden="1">"c8083"</definedName>
    <definedName name="IQ_IMPORTS_GOODS_REAL_SAAR_POP_UNUSED_UNUSED_UNUSED" hidden="1">"c7203"</definedName>
    <definedName name="IQ_IMPORTS_GOODS_REAL_SAAR_UNUSED_UNUSED_UNUSED" hidden="1">"c6983"</definedName>
    <definedName name="IQ_IMPORTS_GOODS_REAL_SAAR_YOY_FC_UNUSED_UNUSED_UNUSED" hidden="1">"c8303"</definedName>
    <definedName name="IQ_IMPORTS_GOODS_REAL_SAAR_YOY_UNUSED_UNUSED_UNUSED" hidden="1">"c7423"</definedName>
    <definedName name="IQ_IMPORTS_GOODS_SERVICES_APR_FC_UNUSED_UNUSED_UNUSED" hidden="1">"c8429"</definedName>
    <definedName name="IQ_IMPORTS_GOODS_SERVICES_APR_UNUSED_UNUSED_UNUSED" hidden="1">"c7549"</definedName>
    <definedName name="IQ_IMPORTS_GOODS_SERVICES_FC_UNUSED_UNUSED_UNUSED" hidden="1">"c7769"</definedName>
    <definedName name="IQ_IMPORTS_GOODS_SERVICES_POP_FC_UNUSED_UNUSED_UNUSED" hidden="1">"c7989"</definedName>
    <definedName name="IQ_IMPORTS_GOODS_SERVICES_POP_UNUSED_UNUSED_UNUSED" hidden="1">"c7109"</definedName>
    <definedName name="IQ_IMPORTS_GOODS_SERVICES_REAL_SAAR_APR_FC_UNUSED_UNUSED_UNUSED" hidden="1">"c8524"</definedName>
    <definedName name="IQ_IMPORTS_GOODS_SERVICES_REAL_SAAR_APR_UNUSED_UNUSED_UNUSED" hidden="1">"c7644"</definedName>
    <definedName name="IQ_IMPORTS_GOODS_SERVICES_REAL_SAAR_FC_UNUSED_UNUSED_UNUSED" hidden="1">"c7864"</definedName>
    <definedName name="IQ_IMPORTS_GOODS_SERVICES_REAL_SAAR_POP_FC_UNUSED_UNUSED_UNUSED" hidden="1">"c8084"</definedName>
    <definedName name="IQ_IMPORTS_GOODS_SERVICES_REAL_SAAR_POP_UNUSED_UNUSED_UNUSED" hidden="1">"c7204"</definedName>
    <definedName name="IQ_IMPORTS_GOODS_SERVICES_REAL_SAAR_UNUSED_UNUSED_UNUSED" hidden="1">"c6984"</definedName>
    <definedName name="IQ_IMPORTS_GOODS_SERVICES_REAL_SAAR_YOY_FC_UNUSED_UNUSED_UNUSED" hidden="1">"c8304"</definedName>
    <definedName name="IQ_IMPORTS_GOODS_SERVICES_REAL_SAAR_YOY_UNUSED_UNUSED_UNUSED" hidden="1">"c7424"</definedName>
    <definedName name="IQ_IMPORTS_GOODS_SERVICES_UNUSED_UNUSED_UNUSED" hidden="1">"c6889"</definedName>
    <definedName name="IQ_IMPORTS_GOODS_SERVICES_YOY_FC_UNUSED_UNUSED_UNUSED" hidden="1">"c8209"</definedName>
    <definedName name="IQ_IMPORTS_GOODS_SERVICES_YOY_UNUSED_UNUSED_UNUSED" hidden="1">"c7329"</definedName>
    <definedName name="IQ_INC_EQUITY_BR" hidden="1">"c550"</definedName>
    <definedName name="IQ_INCIDENTAL_CHANGES_BUSINESS_COMBINATIONS_FDIC" hidden="1">"c6502"</definedName>
    <definedName name="IQ_INCOME_BEFORE_EXTRA_FDIC" hidden="1">"c6585"</definedName>
    <definedName name="IQ_INCOME_EARNED_FDIC" hidden="1">"c6359"</definedName>
    <definedName name="IQ_INCOME_TAXES_FDIC" hidden="1">"c6582"</definedName>
    <definedName name="IQ_INDEX_PROVIDED_DIVIDEND" hidden="1">"c19252"</definedName>
    <definedName name="IQ_INDEXCONSTITUENT_CLOSEPRICE" hidden="1">"c19241"</definedName>
    <definedName name="IQ_INDIVIDUALS_CHARGE_OFFS_FDIC" hidden="1">"c6599"</definedName>
    <definedName name="IQ_INDIVIDUALS_LOANS_FDIC" hidden="1">"c6318"</definedName>
    <definedName name="IQ_INDIVIDUALS_NET_CHARGE_OFFS_FDIC" hidden="1">"c6637"</definedName>
    <definedName name="IQ_INDIVIDUALS_OTHER_LOANS_FDIC" hidden="1">"c6321"</definedName>
    <definedName name="IQ_INDIVIDUALS_PARTNERSHIPS_CORP_DEPOSITS_FOREIGN_FDIC" hidden="1">"c6479"</definedName>
    <definedName name="IQ_INDIVIDUALS_PARTNERSHIPS_CORP_NONTRANSACTION_ACCOUNTS_FDIC" hidden="1">"c6545"</definedName>
    <definedName name="IQ_INDIVIDUALS_PARTNERSHIPS_CORP_TOTAL_DEPOSITS_FDIC" hidden="1">"c6471"</definedName>
    <definedName name="IQ_INDIVIDUALS_PARTNERSHIPS_CORP_TRANSACTION_ACCOUNTS_FDIC" hidden="1">"c6537"</definedName>
    <definedName name="IQ_INDIVIDUALS_RECOVERIES_FDIC" hidden="1">"c6618"</definedName>
    <definedName name="IQ_INS_SETTLE_BR" hidden="1">"c572"</definedName>
    <definedName name="IQ_INSIDER_3MTH_BOUGHT" hidden="1">"c1534"</definedName>
    <definedName name="IQ_INSIDER_3MTH_NET" hidden="1">"c1535"</definedName>
    <definedName name="IQ_INSIDER_3MTH_SOLD" hidden="1">"c1533"</definedName>
    <definedName name="IQ_INSIDER_6MTH_BOUGHT" hidden="1">"c1537"</definedName>
    <definedName name="IQ_INSIDER_6MTH_NET" hidden="1">"c1538"</definedName>
    <definedName name="IQ_INSIDER_6MTH_SOLD" hidden="1">"c1536"</definedName>
    <definedName name="IQ_INSIDER_LOANS_FDIC" hidden="1">"c6365"</definedName>
    <definedName name="IQ_INSTITUTIONS_EARNINGS_GAINS_FDIC" hidden="1">"c6723"</definedName>
    <definedName name="IQ_INSURANCE_COMMISSION_FEES_FDIC" hidden="1">"c6670"</definedName>
    <definedName name="IQ_INSURANCE_UNDERWRITING_INCOME_FDIC" hidden="1">"c6671"</definedName>
    <definedName name="IQ_INT_DEMAND_NOTES_FDIC" hidden="1">"c6567"</definedName>
    <definedName name="IQ_INT_DOMESTIC_DEPOSITS_FDIC" hidden="1">"c6564"</definedName>
    <definedName name="IQ_INT_EXP_BR" hidden="1">"c586"</definedName>
    <definedName name="IQ_INT_EXP_TOTAL_FDIC" hidden="1">"c6569"</definedName>
    <definedName name="IQ_INT_FED_FUNDS_FDIC" hidden="1">"c6566"</definedName>
    <definedName name="IQ_INT_FOREIGN_DEPOSITS_FDIC" hidden="1">"c6565"</definedName>
    <definedName name="IQ_INT_INC_BR" hidden="1">"c593"</definedName>
    <definedName name="IQ_INT_INC_DEPOSITORY_INST_FDIC" hidden="1">"c6558"</definedName>
    <definedName name="IQ_INT_INC_DOM_LOANS_FDIC" hidden="1">"c6555"</definedName>
    <definedName name="IQ_INT_INC_FED_FUNDS_FDIC" hidden="1">"c6561"</definedName>
    <definedName name="IQ_INT_INC_FOREIGN_LOANS_FDIC" hidden="1">"c6556"</definedName>
    <definedName name="IQ_INT_INC_LEASE_RECEIVABLES_FDIC" hidden="1">"c6557"</definedName>
    <definedName name="IQ_INT_INC_OTHER_FDIC" hidden="1">"c6562"</definedName>
    <definedName name="IQ_INT_INC_SECURITIES_FDIC" hidden="1">"c6559"</definedName>
    <definedName name="IQ_INT_INC_TOTAL_FDIC" hidden="1">"c6563"</definedName>
    <definedName name="IQ_INT_INC_TRADING_ACCOUNTS_FDIC" hidden="1">"c6560"</definedName>
    <definedName name="IQ_INT_SUB_NOTES_FDIC" hidden="1">"c6568"</definedName>
    <definedName name="IQ_INTEREST_BEARING_BALANCES_FDIC" hidden="1">"c6371"</definedName>
    <definedName name="IQ_INTEREST_BEARING_DEPOSITS_DOMESTIC_FDIC" hidden="1">"c6478"</definedName>
    <definedName name="IQ_INTEREST_BEARING_DEPOSITS_FDIC" hidden="1">"c6373"</definedName>
    <definedName name="IQ_INTEREST_BEARING_DEPOSITS_FOREIGN_FDIC" hidden="1">"c6485"</definedName>
    <definedName name="IQ_INTEREST_INC_10K" hidden="1">"IQ_INTEREST_INC_10K"</definedName>
    <definedName name="IQ_INTEREST_INC_10Q" hidden="1">"IQ_INTEREST_INC_10Q"</definedName>
    <definedName name="IQ_INTEREST_INC_10Q1" hidden="1">"IQ_INTEREST_INC_10Q1"</definedName>
    <definedName name="IQ_INTEREST_LT_DEBT" hidden="1">"c2086"</definedName>
    <definedName name="IQ_INTEREST_RATE_CONTRACTS_FDIC" hidden="1">"c6512"</definedName>
    <definedName name="IQ_INTEREST_RATE_EXPOSURES_FDIC" hidden="1">"c6662"</definedName>
    <definedName name="IQ_INVEST_LOANS_CF_BR" hidden="1">"c630"</definedName>
    <definedName name="IQ_INVEST_SECURITY_CF_BR" hidden="1">"c639"</definedName>
    <definedName name="IQ_INVESTMENT_BANKING_OTHER_FEES_FDIC" hidden="1">"c6666"</definedName>
    <definedName name="IQ_IRA_KEOGH_ACCOUNTS_FDIC" hidden="1">"c6496"</definedName>
    <definedName name="IQ_ISM_SERVICES_APR_FC_UNUSED_UNUSED_UNUSED" hidden="1">"c8443"</definedName>
    <definedName name="IQ_ISM_SERVICES_APR_UNUSED_UNUSED_UNUSED" hidden="1">"c7563"</definedName>
    <definedName name="IQ_ISM_SERVICES_FC_UNUSED_UNUSED_UNUSED" hidden="1">"c7783"</definedName>
    <definedName name="IQ_ISM_SERVICES_POP_FC_UNUSED_UNUSED_UNUSED" hidden="1">"c8003"</definedName>
    <definedName name="IQ_ISM_SERVICES_POP_UNUSED_UNUSED_UNUSED" hidden="1">"c7123"</definedName>
    <definedName name="IQ_ISM_SERVICES_UNUSED_UNUSED_UNUSED" hidden="1">"c6903"</definedName>
    <definedName name="IQ_ISM_SERVICES_YOY_FC_UNUSED_UNUSED_UNUSED" hidden="1">"c8223"</definedName>
    <definedName name="IQ_ISM_SERVICES_YOY_UNUSED_UNUSED_UNUSED" hidden="1">"c7343"</definedName>
    <definedName name="IQ_ISSUED_GUARANTEED_US_FDIC" hidden="1">"c6404"</definedName>
    <definedName name="IQ_LAST_EBIT_MARGIN" hidden="1">"IQ_LAST_EBIT_MARGIN"</definedName>
    <definedName name="IQ_LAST_EBITDA_MARGIN" hidden="1">"IQ_LAST_EBITDA_MARGIN"</definedName>
    <definedName name="IQ_LAST_GROSS_MARGIN" hidden="1">"IQ_LAST_GROSS_MARGIN"</definedName>
    <definedName name="IQ_LAST_NET_INC_MARGIN" hidden="1">"IQ_LAST_NET_INC_MARGIN"</definedName>
    <definedName name="IQ_LATEST" hidden="1">"1"</definedName>
    <definedName name="IQ_LATESTK" hidden="1">1000</definedName>
    <definedName name="IQ_LATESTKFR" hidden="1">"50"</definedName>
    <definedName name="IQ_LATESTQ" hidden="1">500</definedName>
    <definedName name="IQ_LATESTQFR" hidden="1">"100"</definedName>
    <definedName name="IQ_LEASE_FINANCING_RECEIVABLES_CHARGE_OFFS_FDIC" hidden="1">"c6602"</definedName>
    <definedName name="IQ_LEASE_FINANCING_RECEIVABLES_FDIC" hidden="1">"c6433"</definedName>
    <definedName name="IQ_LEASE_FINANCING_RECEIVABLES_NET_CHARGE_OFFS_FDIC" hidden="1">"c6640"</definedName>
    <definedName name="IQ_LEASE_FINANCING_RECEIVABLES_RECOVERIES_FDIC" hidden="1">"c6621"</definedName>
    <definedName name="IQ_LEASE_FINANCING_RECEIVABLES_TOTAL_LOANS_FOREIGN_FDIC" hidden="1">"c6449"</definedName>
    <definedName name="IQ_LEGAL_SETTLE_BR" hidden="1">"c649"</definedName>
    <definedName name="IQ_LIFE_INSURANCE_ASSETS_FDIC" hidden="1">"c6372"</definedName>
    <definedName name="IQ_LOAN_COMMITMENTS_REVOLVING_FDIC" hidden="1">"c6524"</definedName>
    <definedName name="IQ_LOAN_LOSS_ALLOW_FDIC" hidden="1">"c6326"</definedName>
    <definedName name="IQ_LOAN_LOSS_ALLOWANCE_NONCURRENT_LOANS_FDIC" hidden="1">"c6740"</definedName>
    <definedName name="IQ_LOAN_LOSSES_FDIC" hidden="1">"c6580"</definedName>
    <definedName name="IQ_LOANS_AND_LEASES_HELD_FDIC" hidden="1">"c6367"</definedName>
    <definedName name="IQ_LOANS_CF_BR" hidden="1">"c661"</definedName>
    <definedName name="IQ_LOANS_DEPOSITORY_INSTITUTIONS_FDIC" hidden="1">"c6382"</definedName>
    <definedName name="IQ_LOANS_HELD_FOREIGN_FDIC" hidden="1">"c6315"</definedName>
    <definedName name="IQ_LOANS_LEASES_FOREIGN_FDIC" hidden="1">"c6383"</definedName>
    <definedName name="IQ_LOANS_LEASES_GROSS_FDIC" hidden="1">"c6323"</definedName>
    <definedName name="IQ_LOANS_LEASES_GROSS_FOREIGN_FDIC" hidden="1">"c6384"</definedName>
    <definedName name="IQ_LOANS_LEASES_NET_FDIC" hidden="1">"c6327"</definedName>
    <definedName name="IQ_LOANS_LEASES_NET_UNEARNED_FDIC" hidden="1">"c6325"</definedName>
    <definedName name="IQ_LOANS_NOT_SECURED_RE_FDIC" hidden="1">"c6381"</definedName>
    <definedName name="IQ_LOANS_SECURED_BY_RE_CHARGE_OFFS_FDIC" hidden="1">"c6588"</definedName>
    <definedName name="IQ_LOANS_SECURED_BY_RE_RECOVERIES_FDIC" hidden="1">"c6607"</definedName>
    <definedName name="IQ_LOANS_SECURED_NON_US_FDIC" hidden="1">"c6380"</definedName>
    <definedName name="IQ_LOANS_SECURED_RE_NET_CHARGE_OFFS_FDIC" hidden="1">"c6626"</definedName>
    <definedName name="IQ_LOANS_TO_DEPOSITORY_INSTITUTIONS_FOREIGN_FDIC" hidden="1">"c6453"</definedName>
    <definedName name="IQ_LOANS_TO_FOREIGN_GOVERNMENTS_FDIC" hidden="1">"c6448"</definedName>
    <definedName name="IQ_LOANS_TO_INDIVIDUALS_FOREIGN_FDIC" hidden="1">"c6452"</definedName>
    <definedName name="IQ_LONG_TERM_ASSETS_FDIC" hidden="1">"c6361"</definedName>
    <definedName name="IQ_LOSS_ALLOWANCE_LOANS_FDIC" hidden="1">"c6739"</definedName>
    <definedName name="IQ_LOW_TARGET_PRICE_REUT" hidden="1">"c5318"</definedName>
    <definedName name="IQ_LT_DEBT_BR" hidden="1">"c676"</definedName>
    <definedName name="IQ_LT_DEBT_ISSUED_BR" hidden="1">"c683"</definedName>
    <definedName name="IQ_LT_DEBT_REPAID_BR" hidden="1">"c691"</definedName>
    <definedName name="IQ_LT_INVEST_BR" hidden="1">"c698"</definedName>
    <definedName name="IQ_LT_SENIOR_DEBT" hidden="1">"c702"</definedName>
    <definedName name="IQ_LT_SUB_DEBT" hidden="1">"c703"</definedName>
    <definedName name="IQ_LTM_DATE" hidden="1">"IQ_LTM_DATE"</definedName>
    <definedName name="IQ_LTMMONTH" hidden="1">120000</definedName>
    <definedName name="IQ_MARKTCAP" hidden="1">"c258"</definedName>
    <definedName name="IQ_MATURITY_ONE_YEAR_LESS_FDIC" hidden="1">"c6425"</definedName>
    <definedName name="IQ_MEDIAN_NEW_HOME_SALES_APR_FC_UNUSED_UNUSED_UNUSED" hidden="1">"c8460"</definedName>
    <definedName name="IQ_MEDIAN_NEW_HOME_SALES_APR_UNUSED_UNUSED_UNUSED" hidden="1">"c7580"</definedName>
    <definedName name="IQ_MEDIAN_NEW_HOME_SALES_FC_UNUSED_UNUSED_UNUSED" hidden="1">"c7800"</definedName>
    <definedName name="IQ_MEDIAN_NEW_HOME_SALES_POP_FC_UNUSED_UNUSED_UNUSED" hidden="1">"c8020"</definedName>
    <definedName name="IQ_MEDIAN_NEW_HOME_SALES_POP_UNUSED_UNUSED_UNUSED" hidden="1">"c7140"</definedName>
    <definedName name="IQ_MEDIAN_NEW_HOME_SALES_UNUSED_UNUSED_UNUSED" hidden="1">"c6920"</definedName>
    <definedName name="IQ_MEDIAN_NEW_HOME_SALES_YOY_FC_UNUSED_UNUSED_UNUSED" hidden="1">"c8240"</definedName>
    <definedName name="IQ_MEDIAN_NEW_HOME_SALES_YOY_UNUSED_UNUSED_UNUSED" hidden="1">"c7360"</definedName>
    <definedName name="IQ_MEDIAN_TARGET_PRICE_REUT" hidden="1">"c5316"</definedName>
    <definedName name="IQ_MERGER_BR" hidden="1">"c715"</definedName>
    <definedName name="IQ_MERGER_RESTRUCTURE_BR" hidden="1">"c721"</definedName>
    <definedName name="IQ_MINORITY_INTEREST_BR" hidden="1">"c729"</definedName>
    <definedName name="IQ_MKTCAP_TOTAL_REV_FWD_REUT" hidden="1">"c4048"</definedName>
    <definedName name="IQ_MONEY_MARKET_DEPOSIT_ACCOUNTS_FDIC" hidden="1">"c6553"</definedName>
    <definedName name="IQ_MORTGAGE_BACKED_SECURITIES_FDIC" hidden="1">"c6402"</definedName>
    <definedName name="IQ_MORTGAGE_SERVICING_FDIC" hidden="1">"c6335"</definedName>
    <definedName name="IQ_MTD" hidden="1">800000</definedName>
    <definedName name="IQ_MULTIFAMILY_RESIDENTIAL_LOANS_FDIC" hidden="1">"c6311"</definedName>
    <definedName name="IQ_NAMES_REVISION_2" hidden="1">41308.2686921296</definedName>
    <definedName name="IQ_NAMES_REVISION_DATE_" hidden="1">"01/22/2018 00:02:40"</definedName>
    <definedName name="IQ_NAV_ACT_OR_EST" hidden="1">"c2225"</definedName>
    <definedName name="IQ_NET_CHARGE_OFFS_FDIC" hidden="1">"c6641"</definedName>
    <definedName name="IQ_NET_CHARGE_OFFS_LOANS_FDIC" hidden="1">"c6751"</definedName>
    <definedName name="IQ_NET_DEBT_ISSUED_BR" hidden="1">"c753"</definedName>
    <definedName name="IQ_NET_INC_10K" hidden="1">"IQ_NET_INC_10K"</definedName>
    <definedName name="IQ_NET_INC_10Q" hidden="1">"IQ_NET_INC_10Q"</definedName>
    <definedName name="IQ_NET_INC_10Q1" hidden="1">"IQ_NET_INC_10Q1"</definedName>
    <definedName name="IQ_NET_INC_GROWTH_1" hidden="1">"IQ_NET_INC_GROWTH_1"</definedName>
    <definedName name="IQ_NET_INC_GROWTH_2" hidden="1">"IQ_NET_INC_GROWTH_2"</definedName>
    <definedName name="IQ_NET_INCOME_FDIC" hidden="1">"c6587"</definedName>
    <definedName name="IQ_NET_INT_INC_BNK_FDIC" hidden="1">"c6570"</definedName>
    <definedName name="IQ_NET_INT_INC_BR" hidden="1">"c765"</definedName>
    <definedName name="IQ_NET_INTEREST_MARGIN_FDIC" hidden="1">"c6726"</definedName>
    <definedName name="IQ_NET_LOANS_LEASES_CORE_DEPOSITS_FDIC" hidden="1">"c6743"</definedName>
    <definedName name="IQ_NET_LOANS_LEASES_DEPOSITS_FDIC" hidden="1">"c6742"</definedName>
    <definedName name="IQ_NET_OPERATING_INCOME_ASSETS_FDIC" hidden="1">"c6729"</definedName>
    <definedName name="IQ_NET_SECURITIZATION_INCOME_FDIC" hidden="1">"c6669"</definedName>
    <definedName name="IQ_NET_SERVICING_FEES_FDIC" hidden="1">"c6668"</definedName>
    <definedName name="IQ_NON_INT_EXP_FDIC" hidden="1">"c6579"</definedName>
    <definedName name="IQ_NON_INT_INC_FDIC" hidden="1">"c6575"</definedName>
    <definedName name="IQ_NON_US_ADDRESSEES_TOTAL_LOANS_FOREIGN_FDIC" hidden="1">"c6443"</definedName>
    <definedName name="IQ_NON_US_CHARGE_OFFS_AND_RECOVERIES_FDIC" hidden="1">"c6650"</definedName>
    <definedName name="IQ_NON_US_CHARGE_OFFS_FDIC" hidden="1">"c6648"</definedName>
    <definedName name="IQ_NON_US_COMMERCIAL_INDUSTRIAL_CHARGE_OFFS_FDIC" hidden="1">"c6651"</definedName>
    <definedName name="IQ_NON_US_NET_LOANS_FDIC" hidden="1">"c6376"</definedName>
    <definedName name="IQ_NON_US_RECOVERIES_FDIC" hidden="1">"c6649"</definedName>
    <definedName name="IQ_NONCURRENT_LOANS_1_4_FAMILY_FDIC" hidden="1">"c6770"</definedName>
    <definedName name="IQ_NONCURRENT_LOANS_COMMERCIAL_INDUSTRIAL_FDIC" hidden="1">"c6773"</definedName>
    <definedName name="IQ_NONCURRENT_LOANS_COMMERCIAL_RE_FDIC" hidden="1">"c6768"</definedName>
    <definedName name="IQ_NONCURRENT_LOANS_COMMERCIAL_RE_NOT_SECURED_FDIC" hidden="1">"c6778"</definedName>
    <definedName name="IQ_NONCURRENT_LOANS_CONSTRUCTION_LAND_DEV_FDIC" hidden="1">"c6767"</definedName>
    <definedName name="IQ_NONCURRENT_LOANS_CREDIT_CARD_FDIC" hidden="1">"c6775"</definedName>
    <definedName name="IQ_NONCURRENT_LOANS_GUARANTEED_FDIC" hidden="1">"c6358"</definedName>
    <definedName name="IQ_NONCURRENT_LOANS_HOME_EQUITY_FDIC" hidden="1">"c6771"</definedName>
    <definedName name="IQ_NONCURRENT_LOANS_INDIVIDUALS_FDIC" hidden="1">"c6774"</definedName>
    <definedName name="IQ_NONCURRENT_LOANS_LEASES_FDIC" hidden="1">"c6357"</definedName>
    <definedName name="IQ_NONCURRENT_LOANS_MULTIFAMILY_FDIC" hidden="1">"c6769"</definedName>
    <definedName name="IQ_NONCURRENT_LOANS_OTHER_FAMILY_FDIC" hidden="1">"c6772"</definedName>
    <definedName name="IQ_NONCURRENT_LOANS_OTHER_INDIVIDUAL_FDIC" hidden="1">"c6776"</definedName>
    <definedName name="IQ_NONCURRENT_LOANS_OTHER_LOANS_FDIC" hidden="1">"c6777"</definedName>
    <definedName name="IQ_NONCURRENT_LOANS_RE_FDIC" hidden="1">"c6766"</definedName>
    <definedName name="IQ_NONCURRENT_LOANS_TOTAL_LOANS_FDIC" hidden="1">"c6765"</definedName>
    <definedName name="IQ_NONCURRENT_OREO_ASSETS_FDIC" hidden="1">"c6741"</definedName>
    <definedName name="IQ_NONINTEREST_BEARING_BALANCES_FDIC" hidden="1">"c6394"</definedName>
    <definedName name="IQ_NONINTEREST_BEARING_DEPOSITS_DOMESTIC_FDIC" hidden="1">"c6477"</definedName>
    <definedName name="IQ_NONINTEREST_BEARING_DEPOSITS_FOREIGN_FDIC" hidden="1">"c6484"</definedName>
    <definedName name="IQ_NONINTEREST_EXPENSE_EARNING_ASSETS_FDIC" hidden="1">"c6728"</definedName>
    <definedName name="IQ_NONINTEREST_INCOME_EARNING_ASSETS_FDIC" hidden="1">"c6727"</definedName>
    <definedName name="IQ_NONMORTGAGE_SERVICING_FDIC" hidden="1">"c6336"</definedName>
    <definedName name="IQ_NONRES_FIXED_INVEST_PRIV_APR_FC_UNUSED_UNUSED_UNUSED" hidden="1">"c8468"</definedName>
    <definedName name="IQ_NONRES_FIXED_INVEST_PRIV_APR_UNUSED_UNUSED_UNUSED" hidden="1">"c7588"</definedName>
    <definedName name="IQ_NONRES_FIXED_INVEST_PRIV_FC_UNUSED_UNUSED_UNUSED" hidden="1">"c7808"</definedName>
    <definedName name="IQ_NONRES_FIXED_INVEST_PRIV_POP_FC_UNUSED_UNUSED_UNUSED" hidden="1">"c8028"</definedName>
    <definedName name="IQ_NONRES_FIXED_INVEST_PRIV_POP_UNUSED_UNUSED_UNUSED" hidden="1">"c7148"</definedName>
    <definedName name="IQ_NONRES_FIXED_INVEST_PRIV_UNUSED_UNUSED_UNUSED" hidden="1">"c6928"</definedName>
    <definedName name="IQ_NONRES_FIXED_INVEST_PRIV_YOY_FC_UNUSED_UNUSED_UNUSED" hidden="1">"c8248"</definedName>
    <definedName name="IQ_NONRES_FIXED_INVEST_PRIV_YOY_UNUSED_UNUSED_UNUSED" hidden="1">"c7368"</definedName>
    <definedName name="IQ_NONTRANSACTION_ACCOUNTS_FDIC" hidden="1">"c6552"</definedName>
    <definedName name="IQ_NOTIONAL_AMOUNT_CREDIT_DERIVATIVES_FDIC" hidden="1">"c6507"</definedName>
    <definedName name="IQ_NOTIONAL_VALUE_EXCHANGE_SWAPS_FDIC" hidden="1">"c6516"</definedName>
    <definedName name="IQ_NOTIONAL_VALUE_OTHER_SWAPS_FDIC" hidden="1">"c6521"</definedName>
    <definedName name="IQ_NOTIONAL_VALUE_RATE_SWAPS_FDIC" hidden="1">"c6511"</definedName>
    <definedName name="IQ_NUM_OFFICES" hidden="1">"c2088"</definedName>
    <definedName name="IQ_NUMBER_DEPOSITS_LESS_THAN_100K_FDIC" hidden="1">"c6495"</definedName>
    <definedName name="IQ_NUMBER_DEPOSITS_MORE_THAN_100K_FDIC" hidden="1">"c6493"</definedName>
    <definedName name="IQ_NUMBER_SHAREHOLDERS_CLASSB" hidden="1">"c1969"</definedName>
    <definedName name="IQ_OBLIGATIONS_OF_STATES_TOTAL_LOANS_FOREIGN_FDIC" hidden="1">"c6447"</definedName>
    <definedName name="IQ_OBLIGATIONS_STATES_FDIC" hidden="1">"c6431"</definedName>
    <definedName name="IQ_OG_OTHER_ADJ" hidden="1">"c1999"</definedName>
    <definedName name="IQ_OG_TOTAL_OIL_PRODUCTON" hidden="1">"c2059"</definedName>
    <definedName name="IQ_OPENED55" hidden="1">1</definedName>
    <definedName name="IQ_OPER_INC_BR" hidden="1">"c850"</definedName>
    <definedName name="IQ_OPTIONS_EXCERCISED" hidden="1">"c2116"</definedName>
    <definedName name="IQ_OPTIONS_OS" hidden="1">"c858"</definedName>
    <definedName name="IQ_OREO_1_4_RESIDENTIAL_FDIC" hidden="1">"c6454"</definedName>
    <definedName name="IQ_OREO_COMMERCIAL_RE_FDIC" hidden="1">"c6456"</definedName>
    <definedName name="IQ_OREO_CONSTRUCTION_DEVELOPMENT_FDIC" hidden="1">"c6457"</definedName>
    <definedName name="IQ_OREO_FARMLAND_FDIC" hidden="1">"c6458"</definedName>
    <definedName name="IQ_OREO_FOREIGN_FDIC" hidden="1">"c6460"</definedName>
    <definedName name="IQ_OREO_MULTI_FAMILY_RESIDENTIAL_FDIC" hidden="1">"c6455"</definedName>
    <definedName name="IQ_OTHER_AMORT_BR" hidden="1">"c5566"</definedName>
    <definedName name="IQ_OTHER_ASSETS_BR" hidden="1">"c862"</definedName>
    <definedName name="IQ_OTHER_ASSETS_FDIC" hidden="1">"c6338"</definedName>
    <definedName name="IQ_OTHER_BORROWED_FUNDS_FDIC" hidden="1">"c6345"</definedName>
    <definedName name="IQ_OTHER_CA_SUPPL_BR" hidden="1">"c871"</definedName>
    <definedName name="IQ_OTHER_CL_SUPPL_BR" hidden="1">"c880"</definedName>
    <definedName name="IQ_OTHER_COMPREHENSIVE_INCOME_FDIC" hidden="1">"c6503"</definedName>
    <definedName name="IQ_OTHER_DEPOSITORY_INSTITUTIONS_LOANS_FDIC" hidden="1">"c6436"</definedName>
    <definedName name="IQ_OTHER_DEPOSITORY_INSTITUTIONS_TOTAL_LOANS_FOREIGN_FDIC" hidden="1">"c6442"</definedName>
    <definedName name="IQ_OTHER_DOMESTIC_DEBT_SECURITIES_FDIC" hidden="1">"c6302"</definedName>
    <definedName name="IQ_OTHER_EQUITY_BR" hidden="1">"c888"</definedName>
    <definedName name="IQ_OTHER_FINANCE_ACT_BR" hidden="1">"c895"</definedName>
    <definedName name="IQ_OTHER_FINANCE_ACT_SUPPL_BR" hidden="1">"c901"</definedName>
    <definedName name="IQ_OTHER_INSURANCE_FEES_FDIC" hidden="1">"c6672"</definedName>
    <definedName name="IQ_OTHER_INTAN_BR" hidden="1">"c909"</definedName>
    <definedName name="IQ_OTHER_INTANGIBLE_FDIC" hidden="1">"c6337"</definedName>
    <definedName name="IQ_OTHER_INVEST_ACT_BR" hidden="1">"c918"</definedName>
    <definedName name="IQ_OTHER_INVEST_ACT_SUPPL_BR" hidden="1">"c924"</definedName>
    <definedName name="IQ_OTHER_LIAB_BR" hidden="1">"c932"</definedName>
    <definedName name="IQ_OTHER_LIAB_LT_BR" hidden="1">"c937"</definedName>
    <definedName name="IQ_OTHER_LIABILITIES_FDIC" hidden="1">"c6347"</definedName>
    <definedName name="IQ_OTHER_LOANS_CHARGE_OFFS_FDIC" hidden="1">"c6601"</definedName>
    <definedName name="IQ_OTHER_LOANS_FOREIGN_FDIC" hidden="1">"c6446"</definedName>
    <definedName name="IQ_OTHER_LOANS_LEASES_FDIC" hidden="1">"c6322"</definedName>
    <definedName name="IQ_OTHER_LOANS_NET_CHARGE_OFFS_FDIC" hidden="1">"c6639"</definedName>
    <definedName name="IQ_OTHER_LOANS_RECOVERIES_FDIC" hidden="1">"c6620"</definedName>
    <definedName name="IQ_OTHER_LOANS_TOTAL_FDIC" hidden="1">"c6432"</definedName>
    <definedName name="IQ_OTHER_LT_ASSETS_BR" hidden="1">"c948"</definedName>
    <definedName name="IQ_OTHER_MINING_REVENUE_COAL" hidden="1">"c15931"</definedName>
    <definedName name="IQ_OTHER_NON_INT_EXP_FDIC" hidden="1">"c6578"</definedName>
    <definedName name="IQ_OTHER_NON_INT_EXPENSE_FDIC" hidden="1">"c6679"</definedName>
    <definedName name="IQ_OTHER_NON_INT_INC_FDIC" hidden="1">"c6676"</definedName>
    <definedName name="IQ_OTHER_NON_OPER_EXP_BR" hidden="1">"c957"</definedName>
    <definedName name="IQ_OTHER_NON_OPER_EXP_SUPPL_BR" hidden="1">"c962"</definedName>
    <definedName name="IQ_OTHER_OFF_BS_LIAB_FDIC" hidden="1">"c6533"</definedName>
    <definedName name="IQ_OTHER_OPER_ACT_BR" hidden="1">"c985"</definedName>
    <definedName name="IQ_OTHER_OPER_BR" hidden="1">"c990"</definedName>
    <definedName name="IQ_OTHER_OPER_SUPPL_BR" hidden="1">"c994"</definedName>
    <definedName name="IQ_OTHER_OPER_TOT_BR" hidden="1">"c1000"</definedName>
    <definedName name="IQ_OTHER_RE_OWNED_FDIC" hidden="1">"c6330"</definedName>
    <definedName name="IQ_OTHER_REV_BR" hidden="1">"c1011"</definedName>
    <definedName name="IQ_OTHER_REV_SUPPL_BR" hidden="1">"c1016"</definedName>
    <definedName name="IQ_OTHER_SAVINGS_DEPOSITS_FDIC" hidden="1">"c6554"</definedName>
    <definedName name="IQ_OTHER_TRANSACTIONS_FDIC" hidden="1">"c6504"</definedName>
    <definedName name="IQ_OTHER_UNUSED_COMMITMENTS_FDIC" hidden="1">"c6530"</definedName>
    <definedName name="IQ_OTHER_UNUSUAL_BR" hidden="1">"c1561"</definedName>
    <definedName name="IQ_OTHER_UNUSUAL_SUPPL_BR" hidden="1">"c1496"</definedName>
    <definedName name="IQ_OUTSTANDING_FILING_DATE_TOTAL" hidden="1">"c2107"</definedName>
    <definedName name="IQ_OVER_FIFETEEN_YEAR_MORTGAGE_PASS_THROUGHS_FDIC" hidden="1">"c6416"</definedName>
    <definedName name="IQ_OVER_FIFTEEN_YEAR_FIXED_AND_FLOATING_RATE_FDIC" hidden="1">"c6424"</definedName>
    <definedName name="IQ_OVER_THREE_YEARS_FDIC" hidden="1">"c6418"</definedName>
    <definedName name="IQ_PARTICIPATION_POOLS_RESIDENTIAL_MORTGAGES_FDIC" hidden="1">"c6403"</definedName>
    <definedName name="IQ_PAST_DUE_30_1_4_FAMILY_LOANS_FDIC" hidden="1">"c6693"</definedName>
    <definedName name="IQ_PAST_DUE_30_AUTO_LOANS_FDIC" hidden="1">"c6687"</definedName>
    <definedName name="IQ_PAST_DUE_30_CL_LOANS_FDIC" hidden="1">"c6688"</definedName>
    <definedName name="IQ_PAST_DUE_30_CREDIT_CARDS_RECEIVABLES_FDIC" hidden="1">"c6690"</definedName>
    <definedName name="IQ_PAST_DUE_30_HOME_EQUITY_LINES_FDIC" hidden="1">"c6691"</definedName>
    <definedName name="IQ_PAST_DUE_30_OTHER_CONSUMER_LOANS_FDIC" hidden="1">"c6689"</definedName>
    <definedName name="IQ_PAST_DUE_30_OTHER_LOANS_FDIC" hidden="1">"c6692"</definedName>
    <definedName name="IQ_PAST_DUE_90_1_4_FAMILY_LOANS_FDIC" hidden="1">"c6700"</definedName>
    <definedName name="IQ_PAST_DUE_90_AUTO_LOANS_FDIC" hidden="1">"c6694"</definedName>
    <definedName name="IQ_PAST_DUE_90_CL_LOANS_FDIC" hidden="1">"c6695"</definedName>
    <definedName name="IQ_PAST_DUE_90_CREDIT_CARDS_RECEIVABLES_FDIC" hidden="1">"c6697"</definedName>
    <definedName name="IQ_PAST_DUE_90_HOME_EQUITY_LINES_FDIC" hidden="1">"c6698"</definedName>
    <definedName name="IQ_PAST_DUE_90_OTHER_CONSUMER_LOANS_FDIC" hidden="1">"c6696"</definedName>
    <definedName name="IQ_PAST_DUE_90_OTHER_LOANS_FDIC" hidden="1">"c6699"</definedName>
    <definedName name="IQ_PC_WRITTEN" hidden="1">"c1027"</definedName>
    <definedName name="IQ_PE_EXCL_FWD_REUT" hidden="1">"c4049"</definedName>
    <definedName name="IQ_PEG_FWD_REUT" hidden="1">"c4052"</definedName>
    <definedName name="IQ_PERCENT_CHANGE_EST_FFO_12MONTHS" hidden="1">"c1828"</definedName>
    <definedName name="IQ_PERCENT_CHANGE_EST_FFO_18MONTHS" hidden="1">"c1829"</definedName>
    <definedName name="IQ_PERCENT_CHANGE_EST_FFO_3MONTHS" hidden="1">"c1825"</definedName>
    <definedName name="IQ_PERCENT_CHANGE_EST_FFO_6MONTHS" hidden="1">"c1826"</definedName>
    <definedName name="IQ_PERCENT_CHANGE_EST_FFO_9MONTHS" hidden="1">"c1827"</definedName>
    <definedName name="IQ_PERCENT_CHANGE_EST_FFO_DAY" hidden="1">"c1822"</definedName>
    <definedName name="IQ_PERCENT_CHANGE_EST_FFO_MONTH" hidden="1">"c1824"</definedName>
    <definedName name="IQ_PERCENT_CHANGE_EST_FFO_WEEK" hidden="1">"c1823"</definedName>
    <definedName name="IQ_PERCENT_INSURED_FDIC" hidden="1">"c6374"</definedName>
    <definedName name="IQ_PERIODDATE_FDIC" hidden="1">"c13646"</definedName>
    <definedName name="IQ_PLEDGED_SECURITIES_FDIC" hidden="1">"c6401"</definedName>
    <definedName name="IQ_PRE_TAX_INCOME_FDIC" hidden="1">"c6581"</definedName>
    <definedName name="IQ_PREF_ISSUED_BR" hidden="1">"c1047"</definedName>
    <definedName name="IQ_PREF_OTHER_BR" hidden="1">"c1055"</definedName>
    <definedName name="IQ_PREF_REP_BR" hidden="1">"c1062"</definedName>
    <definedName name="IQ_PREFERRED_FDIC" hidden="1">"c6349"</definedName>
    <definedName name="IQ_PREMISES_EQUIPMENT_FDIC" hidden="1">"c6577"</definedName>
    <definedName name="IQ_PRETAX_INC" hidden="1">"IQ_PRETAX_INC"</definedName>
    <definedName name="IQ_PRETAX_INC_10K" hidden="1">"IQ_PRETAX_INC_10K"</definedName>
    <definedName name="IQ_PRETAX_INC_10Q" hidden="1">"IQ_PRETAX_INC_10Q"</definedName>
    <definedName name="IQ_PRETAX_INC_10Q1" hidden="1">"IQ_PRETAX_INC_10Q1"</definedName>
    <definedName name="IQ_PRETAX_RETURN_ASSETS_FDIC" hidden="1">"c6731"</definedName>
    <definedName name="IQ_PRICE_OVER_EPS_EST" hidden="1">"IQ_PRICE_OVER_EPS_EST"</definedName>
    <definedName name="IQ_PRICE_OVER_EPS_EST_1" hidden="1">"IQ_PRICE_OVER_EPS_EST_1"</definedName>
    <definedName name="IQ_PRICE_TARGET_REUT" hidden="1">"c3631"</definedName>
    <definedName name="IQ_PRICEDATETIME" hidden="1">"IQ_PRICEDATETIME"</definedName>
    <definedName name="IQ_PRIMARY_EPS_TYPE_THOM" hidden="1">"c5297"</definedName>
    <definedName name="IQ_PRIVATE_CONST_TOTAL_APR_FC_UNUSED_UNUSED_UNUSED" hidden="1">"c8559"</definedName>
    <definedName name="IQ_PRIVATE_CONST_TOTAL_APR_UNUSED_UNUSED_UNUSED" hidden="1">"c7679"</definedName>
    <definedName name="IQ_PRIVATE_CONST_TOTAL_FC_UNUSED_UNUSED_UNUSED" hidden="1">"c7899"</definedName>
    <definedName name="IQ_PRIVATE_CONST_TOTAL_POP_FC_UNUSED_UNUSED_UNUSED" hidden="1">"c8119"</definedName>
    <definedName name="IQ_PRIVATE_CONST_TOTAL_POP_UNUSED_UNUSED_UNUSED" hidden="1">"c7239"</definedName>
    <definedName name="IQ_PRIVATE_CONST_TOTAL_UNUSED_UNUSED_UNUSED" hidden="1">"c7019"</definedName>
    <definedName name="IQ_PRIVATE_CONST_TOTAL_YOY_FC_UNUSED_UNUSED_UNUSED" hidden="1">"c8339"</definedName>
    <definedName name="IQ_PRIVATE_CONST_TOTAL_YOY_UNUSED_UNUSED_UNUSED" hidden="1">"c7459"</definedName>
    <definedName name="IQ_PRIVATE_RES_CONST_REAL_APR_FC_UNUSED_UNUSED_UNUSED" hidden="1">"c8535"</definedName>
    <definedName name="IQ_PRIVATE_RES_CONST_REAL_APR_UNUSED_UNUSED_UNUSED" hidden="1">"c7655"</definedName>
    <definedName name="IQ_PRIVATE_RES_CONST_REAL_FC_UNUSED_UNUSED_UNUSED" hidden="1">"c7875"</definedName>
    <definedName name="IQ_PRIVATE_RES_CONST_REAL_POP_FC_UNUSED_UNUSED_UNUSED" hidden="1">"c8095"</definedName>
    <definedName name="IQ_PRIVATE_RES_CONST_REAL_POP_UNUSED_UNUSED_UNUSED" hidden="1">"c7215"</definedName>
    <definedName name="IQ_PRIVATE_RES_CONST_REAL_UNUSED_UNUSED_UNUSED" hidden="1">"c6995"</definedName>
    <definedName name="IQ_PRIVATE_RES_CONST_REAL_YOY_FC_UNUSED_UNUSED_UNUSED" hidden="1">"c8315"</definedName>
    <definedName name="IQ_PRIVATE_RES_CONST_REAL_YOY_UNUSED_UNUSED_UNUSED" hidden="1">"c7435"</definedName>
    <definedName name="IQ_PRIVATELY_ISSUED_MORTGAGE_BACKED_SECURITIES_FDIC" hidden="1">"c6407"</definedName>
    <definedName name="IQ_PRIVATELY_ISSUED_MORTGAGE_PASS_THROUGHS_FDIC" hidden="1">"c6405"</definedName>
    <definedName name="IQ_PURCHASE_FOREIGN_CURRENCIES_FDIC" hidden="1">"c6513"</definedName>
    <definedName name="IQ_PURCHASED_OPTION_CONTRACTS_FDIC" hidden="1">"c6510"</definedName>
    <definedName name="IQ_PURCHASED_OPTION_CONTRACTS_FX_RISK_FDIC" hidden="1">"c6515"</definedName>
    <definedName name="IQ_PURCHASED_OPTION_CONTRACTS_NON_FX_IR_FDIC" hidden="1">"c6520"</definedName>
    <definedName name="IQ_PURCHASES_EQUIP_NONRES_SAAR_APR_FC_UNUSED_UNUSED_UNUSED" hidden="1">"c8491"</definedName>
    <definedName name="IQ_PURCHASES_EQUIP_NONRES_SAAR_APR_UNUSED_UNUSED_UNUSED" hidden="1">"c7611"</definedName>
    <definedName name="IQ_PURCHASES_EQUIP_NONRES_SAAR_FC_UNUSED_UNUSED_UNUSED" hidden="1">"c7831"</definedName>
    <definedName name="IQ_PURCHASES_EQUIP_NONRES_SAAR_POP_FC_UNUSED_UNUSED_UNUSED" hidden="1">"c8051"</definedName>
    <definedName name="IQ_PURCHASES_EQUIP_NONRES_SAAR_POP_UNUSED_UNUSED_UNUSED" hidden="1">"c7171"</definedName>
    <definedName name="IQ_PURCHASES_EQUIP_NONRES_SAAR_UNUSED_UNUSED_UNUSED" hidden="1">"c6951"</definedName>
    <definedName name="IQ_PURCHASES_EQUIP_NONRES_SAAR_YOY_FC_UNUSED_UNUSED_UNUSED" hidden="1">"c8271"</definedName>
    <definedName name="IQ_PURCHASES_EQUIP_NONRES_SAAR_YOY_UNUSED_UNUSED_UNUSED" hidden="1">"c7391"</definedName>
    <definedName name="IQ_QTD" hidden="1">750000</definedName>
    <definedName name="IQ_RE_FORECLOSURE_FDIC" hidden="1">"c6332"</definedName>
    <definedName name="IQ_RE_INVEST_FDIC" hidden="1">"c6331"</definedName>
    <definedName name="IQ_RE_LOANS_DOMESTIC_CHARGE_OFFS_FDIC" hidden="1">"c6589"</definedName>
    <definedName name="IQ_RE_LOANS_DOMESTIC_FDIC" hidden="1">"c6309"</definedName>
    <definedName name="IQ_RE_LOANS_DOMESTIC_NET_CHARGE_OFFS_FDIC" hidden="1">"c6627"</definedName>
    <definedName name="IQ_RE_LOANS_DOMESTIC_RECOVERIES_FDIC" hidden="1">"c6608"</definedName>
    <definedName name="IQ_RE_LOANS_FDIC" hidden="1">"c6308"</definedName>
    <definedName name="IQ_RE_LOANS_FOREIGN_CHARGE_OFFS_FDIC" hidden="1">"c6595"</definedName>
    <definedName name="IQ_RE_LOANS_FOREIGN_NET_CHARGE_OFFS_FDIC" hidden="1">"c6633"</definedName>
    <definedName name="IQ_RE_LOANS_FOREIGN_RECOVERIES_FDIC" hidden="1">"c6614"</definedName>
    <definedName name="IQ_RECOVERIES_1_4_FAMILY_LOANS_FDIC" hidden="1">"c6707"</definedName>
    <definedName name="IQ_RECOVERIES_AUTO_LOANS_FDIC" hidden="1">"c6701"</definedName>
    <definedName name="IQ_RECOVERIES_CL_LOANS_FDIC" hidden="1">"c6702"</definedName>
    <definedName name="IQ_RECOVERIES_CREDIT_CARDS_RECEIVABLES_FDIC" hidden="1">"c6704"</definedName>
    <definedName name="IQ_RECOVERIES_HOME_EQUITY_LINES_FDIC" hidden="1">"c6705"</definedName>
    <definedName name="IQ_RECOVERIES_OTHER_CONSUMER_LOANS_FDIC" hidden="1">"c6703"</definedName>
    <definedName name="IQ_RECOVERIES_OTHER_LOANS_FDIC" hidden="1">"c6706"</definedName>
    <definedName name="IQ_RELATED_PLANS_FDIC" hidden="1">"c6320"</definedName>
    <definedName name="IQ_RES_CONST_REAL_APR_FC_UNUSED_UNUSED_UNUSED" hidden="1">"c8536"</definedName>
    <definedName name="IQ_RES_CONST_REAL_APR_UNUSED_UNUSED_UNUSED" hidden="1">"c7656"</definedName>
    <definedName name="IQ_RES_CONST_REAL_FC_UNUSED_UNUSED_UNUSED" hidden="1">"c7876"</definedName>
    <definedName name="IQ_RES_CONST_REAL_POP_FC_UNUSED_UNUSED_UNUSED" hidden="1">"c8096"</definedName>
    <definedName name="IQ_RES_CONST_REAL_POP_UNUSED_UNUSED_UNUSED" hidden="1">"c7216"</definedName>
    <definedName name="IQ_RES_CONST_REAL_SAAR_APR_FC_UNUSED_UNUSED_UNUSED" hidden="1">"c8537"</definedName>
    <definedName name="IQ_RES_CONST_REAL_SAAR_APR_UNUSED_UNUSED_UNUSED" hidden="1">"c7657"</definedName>
    <definedName name="IQ_RES_CONST_REAL_SAAR_FC_UNUSED_UNUSED_UNUSED" hidden="1">"c7877"</definedName>
    <definedName name="IQ_RES_CONST_REAL_SAAR_POP_FC_UNUSED_UNUSED_UNUSED" hidden="1">"c8097"</definedName>
    <definedName name="IQ_RES_CONST_REAL_SAAR_POP_UNUSED_UNUSED_UNUSED" hidden="1">"c7217"</definedName>
    <definedName name="IQ_RES_CONST_REAL_SAAR_UNUSED_UNUSED_UNUSED" hidden="1">"c6997"</definedName>
    <definedName name="IQ_RES_CONST_REAL_SAAR_YOY_FC_UNUSED_UNUSED_UNUSED" hidden="1">"c8317"</definedName>
    <definedName name="IQ_RES_CONST_REAL_SAAR_YOY_UNUSED_UNUSED_UNUSED" hidden="1">"c7437"</definedName>
    <definedName name="IQ_RES_CONST_REAL_UNUSED_UNUSED_UNUSED" hidden="1">"c6996"</definedName>
    <definedName name="IQ_RES_CONST_REAL_YOY_FC_UNUSED_UNUSED_UNUSED" hidden="1">"c8316"</definedName>
    <definedName name="IQ_RES_CONST_REAL_YOY_UNUSED_UNUSED_UNUSED" hidden="1">"c7436"</definedName>
    <definedName name="IQ_RES_CONST_SAAR_APR_FC_UNUSED_UNUSED_UNUSED" hidden="1">"c8540"</definedName>
    <definedName name="IQ_RES_CONST_SAAR_APR_UNUSED_UNUSED_UNUSED" hidden="1">"c7660"</definedName>
    <definedName name="IQ_RES_CONST_SAAR_FC_UNUSED_UNUSED_UNUSED" hidden="1">"c7880"</definedName>
    <definedName name="IQ_RES_CONST_SAAR_POP_FC_UNUSED_UNUSED_UNUSED" hidden="1">"c8100"</definedName>
    <definedName name="IQ_RES_CONST_SAAR_POP_UNUSED_UNUSED_UNUSED" hidden="1">"c7220"</definedName>
    <definedName name="IQ_RES_CONST_SAAR_UNUSED_UNUSED_UNUSED" hidden="1">"c7000"</definedName>
    <definedName name="IQ_RES_CONST_SAAR_YOY_FC_UNUSED_UNUSED_UNUSED" hidden="1">"c8320"</definedName>
    <definedName name="IQ_RES_CONST_SAAR_YOY_UNUSED_UNUSED_UNUSED" hidden="1">"c7440"</definedName>
    <definedName name="IQ_RESIDENTIAL_LOANS" hidden="1">"c1102"</definedName>
    <definedName name="IQ_RESTATEMENTS_NET_FDIC" hidden="1">"c6500"</definedName>
    <definedName name="IQ_RESTRUCTURE_BR" hidden="1">"c1106"</definedName>
    <definedName name="IQ_RESTRUCTURED_LOANS_1_4_RESIDENTIAL_FDIC" hidden="1">"c6378"</definedName>
    <definedName name="IQ_RESTRUCTURED_LOANS_LEASES_FDIC" hidden="1">"c6377"</definedName>
    <definedName name="IQ_RESTRUCTURED_LOANS_NON_1_4_FDIC" hidden="1">"c6379"</definedName>
    <definedName name="IQ_RETAIL_DEPOSITS_FDIC" hidden="1">"c6488"</definedName>
    <definedName name="IQ_RETAINED_EARNINGS_AVERAGE_EQUITY_FDIC" hidden="1">"c6733"</definedName>
    <definedName name="IQ_RETURN_ASSETS_BROK" hidden="1">"c1115"</definedName>
    <definedName name="IQ_RETURN_ASSETS_FDIC" hidden="1">"c6730"</definedName>
    <definedName name="IQ_RETURN_EQUITY_BROK" hidden="1">"c1120"</definedName>
    <definedName name="IQ_RETURN_EQUITY_FDIC" hidden="1">"c6732"</definedName>
    <definedName name="IQ_REV_STDDEV_EST_REUT" hidden="1">"c3639"</definedName>
    <definedName name="IQ_REVALUATION_GAINS_FDIC" hidden="1">"c6428"</definedName>
    <definedName name="IQ_REVALUATION_LOSSES_FDIC" hidden="1">"c6429"</definedName>
    <definedName name="IQ_REVENUE_10K" hidden="1">"IQ_REVENUE_10K"</definedName>
    <definedName name="IQ_REVENUE_10Q" hidden="1">"IQ_REVENUE_10Q"</definedName>
    <definedName name="IQ_REVENUE_10Q1" hidden="1">"IQ_REVENUE_10Q1"</definedName>
    <definedName name="IQ_REVENUE_EST_1" hidden="1">"IQ_REVENUE_EST_1"</definedName>
    <definedName name="IQ_REVENUE_EST_REUT" hidden="1">"c3634"</definedName>
    <definedName name="IQ_REVENUE_GROWTH_1" hidden="1">"IQ_REVENUE_GROWTH_1"</definedName>
    <definedName name="IQ_REVENUE_GROWTH_2" hidden="1">"IQ_REVENUE_GROWTH_2"</definedName>
    <definedName name="IQ_REVENUE_HIGH_EST_REUT" hidden="1">"c3636"</definedName>
    <definedName name="IQ_REVENUE_LOW_EST_REUT" hidden="1">"c3637"</definedName>
    <definedName name="IQ_REVENUE_MEDIAN_EST_REUT" hidden="1">"c3635"</definedName>
    <definedName name="IQ_REVENUE_NO_EST" hidden="1">"c263"</definedName>
    <definedName name="IQ_REVENUE_NUM_EST_REUT" hidden="1">"c3638"</definedName>
    <definedName name="IQ_REVOLVING_SECURED_1_–4_NON_ACCRUAL_FFIEC" hidden="1">"c13314"</definedName>
    <definedName name="IQ_RISK_WEIGHTED_ASSETS_FDIC" hidden="1">"c6370"</definedName>
    <definedName name="IQ_ROYALTY_REVENUE_COAL" hidden="1">"c15932"</definedName>
    <definedName name="IQ_SALARY_FDIC" hidden="1">"c6576"</definedName>
    <definedName name="IQ_SALE_CONVERSION_RETIREMENT_STOCK_FDIC" hidden="1">"c6661"</definedName>
    <definedName name="IQ_SALE_INTAN_CF_BR" hidden="1">"c1133"</definedName>
    <definedName name="IQ_SALE_PPE_CF_BR" hidden="1">"c1139"</definedName>
    <definedName name="IQ_SALE_REAL_ESTATE_CF_BR" hidden="1">"c1145"</definedName>
    <definedName name="IQ_SECURED_1_4_FAMILY_RESIDENTIAL_CHARGE_OFFS_FDIC" hidden="1">"c6590"</definedName>
    <definedName name="IQ_SECURED_1_4_FAMILY_RESIDENTIAL_NET_CHARGE_OFFS_FDIC" hidden="1">"c6628"</definedName>
    <definedName name="IQ_SECURED_1_4_FAMILY_RESIDENTIAL_RECOVERIES_FDIC" hidden="1">"c6609"</definedName>
    <definedName name="IQ_SECURED_FARMLAND_CHARGE_OFFS_FDIC" hidden="1">"c6593"</definedName>
    <definedName name="IQ_SECURED_FARMLAND_NET_CHARGE_OFFS_FDIC" hidden="1">"c6631"</definedName>
    <definedName name="IQ_SECURED_FARMLAND_RECOVERIES_FDIC" hidden="1">"c6612"</definedName>
    <definedName name="IQ_SECURED_MULTIFAMILY_RESIDENTIAL_CHARGE_OFFS_FDIC" hidden="1">"c6591"</definedName>
    <definedName name="IQ_SECURED_MULTIFAMILY_RESIDENTIAL_NET_CHARGE_OFFS_FDIC" hidden="1">"c6629"</definedName>
    <definedName name="IQ_SECURED_MULTIFAMILY_RESIDENTIAL_RECOVERIES_FDIC" hidden="1">"c6610"</definedName>
    <definedName name="IQ_SECURED_NONFARM_NONRESIDENTIAL_CHARGE_OFFS_FDIC" hidden="1">"c6592"</definedName>
    <definedName name="IQ_SECURED_NONFARM_NONRESIDENTIAL_NET_CHARGE_OFFS_FDIC" hidden="1">"c6630"</definedName>
    <definedName name="IQ_SECURED_NONFARM_NONRESIDENTIAL_RECOVERIES_FDIC" hidden="1">"c6611"</definedName>
    <definedName name="IQ_SECURITIES_GAINS_FDIC" hidden="1">"c6584"</definedName>
    <definedName name="IQ_SECURITIES_ISSUED_STATES_FDIC" hidden="1">"c6300"</definedName>
    <definedName name="IQ_SECURITIES_LENT_FDIC" hidden="1">"c6532"</definedName>
    <definedName name="IQ_SECURITIES_UNDERWRITING_FDIC" hidden="1">"c6529"</definedName>
    <definedName name="IQ_SERVICE_CHARGES_FDIC" hidden="1">"c6572"</definedName>
    <definedName name="IQ_SHAREOUTSTANDING" hidden="1">"c1347"</definedName>
    <definedName name="IQ_SP_ISSUE_LC_ACTION" hidden="1">"c2644"</definedName>
    <definedName name="IQ_SP_ISSUE_LC_DATE" hidden="1">"c2643"</definedName>
    <definedName name="IQ_SP_ISSUE_LC_LT" hidden="1">"c2645"</definedName>
    <definedName name="IQ_SPECIAL_DIV_CF_BR" hidden="1">"c1171"</definedName>
    <definedName name="IQ_ST_DEBT_BR" hidden="1">"c1178"</definedName>
    <definedName name="IQ_ST_DEBT_ISSUED_BR" hidden="1">"c1183"</definedName>
    <definedName name="IQ_ST_DEBT_REPAID_BR" hidden="1">"c1191"</definedName>
    <definedName name="IQ_STATES_NONTRANSACTION_ACCOUNTS_FDIC" hidden="1">"c6547"</definedName>
    <definedName name="IQ_STATES_TOTAL_DEPOSITS_FDIC" hidden="1">"c6473"</definedName>
    <definedName name="IQ_STATES_TRANSACTION_ACCOUNTS_FDIC" hidden="1">"c6539"</definedName>
    <definedName name="IQ_SUB_DEBT_FDIC" hidden="1">"c6346"</definedName>
    <definedName name="IQ_SURPLUS_FDIC" hidden="1">"c6351"</definedName>
    <definedName name="IQ_TARGET_PRICE_LASTCLOSE" hidden="1">"c1855"</definedName>
    <definedName name="IQ_TARGET_PRICE_NUM_REUT" hidden="1">"c5319"</definedName>
    <definedName name="IQ_TARGET_PRICE_STDDEV_REUT" hidden="1">"c5320"</definedName>
    <definedName name="IQ_TEV_EBITDA_FWD_REUT" hidden="1">"c4050"</definedName>
    <definedName name="IQ_TEV_TOTAL_REV_FWD_REUT" hidden="1">"c4051"</definedName>
    <definedName name="IQ_THREE_MONTHS_FIXED_AND_FLOATING_FDIC" hidden="1">"c6419"</definedName>
    <definedName name="IQ_THREE_MONTHS_MORTGAGE_PASS_THROUGHS_FDIC" hidden="1">"c6411"</definedName>
    <definedName name="IQ_THREE_YEAR_FIXED_AND_FLOATING_RATE_FDIC" hidden="1">"c6421"</definedName>
    <definedName name="IQ_THREE_YEAR_MORTGAGE_PASS_THROUGHS_FDIC" hidden="1">"c6413"</definedName>
    <definedName name="IQ_THREE_YEARS_LESS_FDIC" hidden="1">"c6417"</definedName>
    <definedName name="IQ_TIER_1_RISK_BASED_CAPITAL_RATIO_FDIC" hidden="1">"c6746"</definedName>
    <definedName name="IQ_TIER_ONE_FDIC" hidden="1">"c6369"</definedName>
    <definedName name="IQ_TIME_DEPOSITS_LESS_THAN_100K_FDIC" hidden="1">"c6465"</definedName>
    <definedName name="IQ_TIME_DEPOSITS_MORE_THAN_100K_FDIC" hidden="1">"c6470"</definedName>
    <definedName name="IQ_TODAY" hidden="1">0</definedName>
    <definedName name="IQ_TOTAL_AR_BR" hidden="1">"c1231"</definedName>
    <definedName name="IQ_TOTAL_ASSETS_FDIC" hidden="1">"c6339"</definedName>
    <definedName name="IQ_TOTAL_CHARGE_OFFS_FDIC" hidden="1">"c6603"</definedName>
    <definedName name="IQ_TOTAL_DEBT_ISSUED_BR" hidden="1">"c1253"</definedName>
    <definedName name="IQ_TOTAL_DEBT_REPAID_BR" hidden="1">"c1260"</definedName>
    <definedName name="IQ_TOTAL_DEBT_SECURITIES_FDIC" hidden="1">"c6410"</definedName>
    <definedName name="IQ_TOTAL_DEPOSITS_FDIC" hidden="1">"c6342"</definedName>
    <definedName name="IQ_TOTAL_EMPLOYEES_FDIC" hidden="1">"c6355"</definedName>
    <definedName name="IQ_TOTAL_LIAB_BR" hidden="1">"c1278"</definedName>
    <definedName name="IQ_TOTAL_LIAB_EQUITY_FDIC" hidden="1">"c6354"</definedName>
    <definedName name="IQ_TOTAL_LIABILITIES_FDIC" hidden="1">"c6348"</definedName>
    <definedName name="IQ_TOTAL_OPER_EXP_BR" hidden="1">"c1284"</definedName>
    <definedName name="IQ_TOTAL_PENSION_OBLIGATION" hidden="1">"c1292"</definedName>
    <definedName name="IQ_TOTAL_RECOVERIES_FDIC" hidden="1">"c6622"</definedName>
    <definedName name="IQ_TOTAL_REV_BNK_FDIC" hidden="1">"c6786"</definedName>
    <definedName name="IQ_TOTAL_REV_BR" hidden="1">"c1303"</definedName>
    <definedName name="IQ_TOTAL_RISK_BASED_CAPITAL_RATIO_FDIC" hidden="1">"c6747"</definedName>
    <definedName name="IQ_TOTAL_SECURITIES_FDIC" hidden="1">"c6306"</definedName>
    <definedName name="IQ_TOTAL_TIME_DEPOSITS_FDIC" hidden="1">"c6497"</definedName>
    <definedName name="IQ_TOTAL_TIME_SAVINGS_DEPOSITS_FDIC" hidden="1">"c6498"</definedName>
    <definedName name="IQ_TOTAL_UNUSED_COMMITMENTS_FDIC" hidden="1">"c6536"</definedName>
    <definedName name="IQ_TOTAL_UNUSUAL_BR" hidden="1">"c5517"</definedName>
    <definedName name="IQ_TR_BUY_ADVISORS" hidden="1">"c2387"</definedName>
    <definedName name="IQ_TR_SELL_ADVISORS" hidden="1">"c2388"</definedName>
    <definedName name="IQ_TR_SUBDEBT" hidden="1">"c2370"</definedName>
    <definedName name="IQ_TR_TARGET_ADVISORS" hidden="1">"c2386"</definedName>
    <definedName name="IQ_TRADING_ACCOUNT_GAINS_FEES_FDIC" hidden="1">"c6573"</definedName>
    <definedName name="IQ_TRADING_ASSETS_FDIC" hidden="1">"c6328"</definedName>
    <definedName name="IQ_TRADING_LIABILITIES_FDIC" hidden="1">"c6344"</definedName>
    <definedName name="IQ_TRANSACTION_ACCOUNTS_FDIC" hidden="1">"c6544"</definedName>
    <definedName name="IQ_TREASURY_OTHER_EQUITY_BR" hidden="1">"c1314"</definedName>
    <definedName name="IQ_TREASURY_STOCK_TRANSACTIONS_FDIC" hidden="1">"c6501"</definedName>
    <definedName name="IQ_TWELVE_MONTHS_FIXED_AND_FLOATING_FDIC" hidden="1">"c6420"</definedName>
    <definedName name="IQ_TWELVE_MONTHS_MORTGAGE_PASS_THROUGHS_FDIC" hidden="1">"c6412"</definedName>
    <definedName name="IQ_UNDIVIDED_PROFITS_FDIC" hidden="1">"c6352"</definedName>
    <definedName name="IQ_UNEARN_REV_CURRENT_BR" hidden="1">"c1324"</definedName>
    <definedName name="IQ_UNEARNED_INCOME_FDIC" hidden="1">"c6324"</definedName>
    <definedName name="IQ_UNEARNED_INCOME_FOREIGN_FDIC" hidden="1">"c6385"</definedName>
    <definedName name="IQ_UNPROFITABLE_INSTITUTIONS_FDIC" hidden="1">"c6722"</definedName>
    <definedName name="IQ_UNUSED_LOAN_COMMITMENTS_FDIC" hidden="1">"c6368"</definedName>
    <definedName name="IQ_US_BRANCHES_FOREIGN_BANK_LOANS_FDIC" hidden="1">"c6435"</definedName>
    <definedName name="IQ_US_BRANCHES_FOREIGN_BANKS_FDIC" hidden="1">"c6390"</definedName>
    <definedName name="IQ_US_GAAP_CA" hidden="1">"c2930"</definedName>
    <definedName name="IQ_US_GAAP_CL" hidden="1">"c2932"</definedName>
    <definedName name="IQ_US_GAAP_COST_REV" hidden="1">"c2965"</definedName>
    <definedName name="IQ_US_GAAP_DO" hidden="1">"c2973"</definedName>
    <definedName name="IQ_US_GAAP_EXTRA_ACC_ITEMS" hidden="1">"c2972"</definedName>
    <definedName name="IQ_US_GAAP_INC_TAX" hidden="1">"c2975"</definedName>
    <definedName name="IQ_US_GAAP_INTEREST_EXP" hidden="1">"c2971"</definedName>
    <definedName name="IQ_US_GAAP_LIAB_LT" hidden="1">"c2933"</definedName>
    <definedName name="IQ_US_GAAP_MINORITY_INTEREST_IS" hidden="1">"c2974"</definedName>
    <definedName name="IQ_US_GAAP_NCA" hidden="1">"c2931"</definedName>
    <definedName name="IQ_US_GAAP_NI_AVAIL_EXCL" hidden="1">"c2977"</definedName>
    <definedName name="IQ_US_GAAP_OTHER_NON_OPER" hidden="1">"c2969"</definedName>
    <definedName name="IQ_US_GAAP_OTHER_OPER" hidden="1">"c2968"</definedName>
    <definedName name="IQ_US_GAAP_RD" hidden="1">"c2967"</definedName>
    <definedName name="IQ_US_GAAP_SGA" hidden="1">"c2966"</definedName>
    <definedName name="IQ_US_GAAP_TOTAL_REV" hidden="1">"c2964"</definedName>
    <definedName name="IQ_US_GAAP_TOTAL_UNUSUAL" hidden="1">"c2970"</definedName>
    <definedName name="IQ_US_GOV_AGENCIES_FDIC" hidden="1">"c6395"</definedName>
    <definedName name="IQ_US_GOV_DEPOSITS_FDIC" hidden="1">"c6483"</definedName>
    <definedName name="IQ_US_GOV_ENTERPRISES_FDIC" hidden="1">"c6396"</definedName>
    <definedName name="IQ_US_GOV_NONCURRENT_LOANS_TOTAL_NONCURRENT_FDIC" hidden="1">"c6779"</definedName>
    <definedName name="IQ_US_GOV_NONTRANSACTION_ACCOUNTS_FDIC" hidden="1">"c6546"</definedName>
    <definedName name="IQ_US_GOV_OBLIGATIONS_FDIC" hidden="1">"c6299"</definedName>
    <definedName name="IQ_US_GOV_SECURITIES_FDIC" hidden="1">"c6297"</definedName>
    <definedName name="IQ_US_GOV_TOTAL_DEPOSITS_FDIC" hidden="1">"c6472"</definedName>
    <definedName name="IQ_US_GOV_TRANSACTION_ACCOUNTS_FDIC" hidden="1">"c6538"</definedName>
    <definedName name="IQ_US_TREASURY_SECURITIES_FDIC" hidden="1">"c6298"</definedName>
    <definedName name="IQ_VALUATION_ALLOWANCES_FDIC" hidden="1">"c6400"</definedName>
    <definedName name="IQ_VC_REVENUE_FDIC" hidden="1">"c6667"</definedName>
    <definedName name="IQ_VOLATILE_LIABILITIES_FDIC" hidden="1">"c6364"</definedName>
    <definedName name="IQ_WRITTEN_OPTION_CONTRACTS_FDIC" hidden="1">"c6509"</definedName>
    <definedName name="IQ_WRITTEN_OPTION_CONTRACTS_FX_RISK_FDIC" hidden="1">"c6514"</definedName>
    <definedName name="IQ_WRITTEN_OPTION_CONTRACTS_NON_FX_IR_FDIC" hidden="1">"c6519"</definedName>
    <definedName name="IQ_YTDMONTH" hidden="1">130000</definedName>
    <definedName name="IQB_BOOKMARK_COUNT" hidden="1">1</definedName>
    <definedName name="iqcap" hidden="1">"c2076"</definedName>
    <definedName name="iqcash" hidden="1">"c1630"</definedName>
    <definedName name="iqout" hidden="1">"c2127"</definedName>
    <definedName name="IQRA10" hidden="1">"$A$11:$A$262"</definedName>
    <definedName name="IQRAY10" hidden="1">"$AY$11"</definedName>
    <definedName name="IQRB15" hidden="1">"$B$16:$B$17"</definedName>
    <definedName name="IQRB17" hidden="1">"$B$18:$B$22"</definedName>
    <definedName name="IQRB18" hidden="1">"$B$19:$B$23"</definedName>
    <definedName name="IQRB19" hidden="1">"$B$20:$B$24"</definedName>
    <definedName name="IQRB20" hidden="1">"$B$21:$B$25"</definedName>
    <definedName name="IQRB21" hidden="1">"$B$22:$B$26"</definedName>
    <definedName name="IQRB22" hidden="1">"$B$23:$B$27"</definedName>
    <definedName name="IQRB23" hidden="1">"$B$24:$B$28"</definedName>
    <definedName name="IQRB24" hidden="1">"$B$25:$B$29"</definedName>
    <definedName name="IQRB32" hidden="1">"$B$33:$B$37"</definedName>
    <definedName name="IQRB33" hidden="1">"$B$34:$B$38"</definedName>
    <definedName name="IQRB34" hidden="1">"$B$35:$B$39"</definedName>
    <definedName name="IQRBA10" hidden="1">"$BA$11"</definedName>
    <definedName name="IQRBC10" hidden="1">"$BC$11"</definedName>
    <definedName name="IQRC15" hidden="1">"$C$16:$C$20"</definedName>
    <definedName name="IQRC24" hidden="1">"$C$25:$C$29"</definedName>
    <definedName name="IQRCashBalanceAB2" hidden="1">#REF!</definedName>
    <definedName name="IQRCashBalanceAC10" hidden="1">#REF!</definedName>
    <definedName name="IQRCashBalanceAD10" hidden="1">#REF!</definedName>
    <definedName name="IQRCashBalanceAD2" hidden="1">#REF!</definedName>
    <definedName name="IQRCashBalanceAE10" hidden="1">#REF!</definedName>
    <definedName name="IQRCashBalanceAF10" hidden="1">#REF!</definedName>
    <definedName name="IQRCashBalanceAF2" hidden="1">#REF!</definedName>
    <definedName name="IQRCashBalanceAG10" hidden="1">#REF!</definedName>
    <definedName name="IQRCashBalanceAH10" hidden="1">#REF!</definedName>
    <definedName name="IQRCashBalanceAH2" hidden="1">#REF!</definedName>
    <definedName name="IQRCashBalanceAI10" hidden="1">#REF!</definedName>
    <definedName name="IQRCashBalanceAJ10" hidden="1">#REF!</definedName>
    <definedName name="IQRCashBalanceAJ2" hidden="1">#REF!</definedName>
    <definedName name="IQRCashBalanceAK10" hidden="1">#REF!</definedName>
    <definedName name="IQRCashBalanceAL10" hidden="1">#REF!</definedName>
    <definedName name="IQRCashBalanceAL2" hidden="1">#REF!</definedName>
    <definedName name="IQRCashBalanceAM10" hidden="1">#REF!</definedName>
    <definedName name="IQRCashBalanceAN10" hidden="1">#REF!</definedName>
    <definedName name="IQRCashBalanceAN2" hidden="1">#REF!</definedName>
    <definedName name="IQRCashBalanceAO10" hidden="1">#REF!</definedName>
    <definedName name="IQRCashBalanceAP10" hidden="1">#REF!</definedName>
    <definedName name="IQRCashBalanceAP2" hidden="1">#REF!</definedName>
    <definedName name="IQRCashBalanceAQ10" hidden="1">#REF!</definedName>
    <definedName name="IQRCashBalanceAR10" hidden="1">#REF!</definedName>
    <definedName name="IQRCashBalanceAR2" hidden="1">#REF!</definedName>
    <definedName name="IQRCashBalanceAS10" hidden="1">#REF!</definedName>
    <definedName name="IQRCashBalanceAT10" hidden="1">#REF!</definedName>
    <definedName name="IQRCashBalanceAT2" hidden="1">#REF!</definedName>
    <definedName name="IQRCashBalanceAU10" hidden="1">#REF!</definedName>
    <definedName name="IQRCashBalanceAV10" hidden="1">#REF!</definedName>
    <definedName name="IQRCashBalanceAV2" hidden="1">#REF!</definedName>
    <definedName name="IQRCashBalanceAW10" hidden="1">#REF!</definedName>
    <definedName name="IQRCashBalanceAX2" hidden="1">#REF!</definedName>
    <definedName name="IQRCashBalanceAY10" hidden="1">#REF!</definedName>
    <definedName name="IQRCashBalanceBA10" hidden="1">#REF!</definedName>
    <definedName name="IQRCashBalanceBE10" hidden="1">#REF!</definedName>
    <definedName name="IQRCashBalanceM10" hidden="1">#REF!</definedName>
    <definedName name="IQRCashBalanceN10" hidden="1">#REF!</definedName>
    <definedName name="IQRCashBalanceN2" hidden="1">#REF!</definedName>
    <definedName name="IQRCashBalanceO10" hidden="1">#REF!</definedName>
    <definedName name="IQRCashBalanceP10" hidden="1">#REF!</definedName>
    <definedName name="IQRCashBalanceP2" hidden="1">#REF!</definedName>
    <definedName name="IQRCashBalanceQ10" hidden="1">#REF!</definedName>
    <definedName name="IQRCashBalanceR10" hidden="1">#REF!</definedName>
    <definedName name="IQRCashBalanceR2" hidden="1">#REF!</definedName>
    <definedName name="IQRCashBalanceS10" hidden="1">#REF!</definedName>
    <definedName name="IQRCashBalanceT10" hidden="1">#REF!</definedName>
    <definedName name="IQRCashBalanceT2" hidden="1">#REF!</definedName>
    <definedName name="IQRCashBalanceU10" hidden="1">#REF!</definedName>
    <definedName name="IQRCashBalanceV10" hidden="1">#REF!</definedName>
    <definedName name="IQRCashBalanceV2" hidden="1">#REF!</definedName>
    <definedName name="IQRCashBalanceW10" hidden="1">#REF!</definedName>
    <definedName name="IQRCashBalanceX10" hidden="1">#REF!</definedName>
    <definedName name="IQRCashBalanceX2" hidden="1">#REF!</definedName>
    <definedName name="IQRCashBalanceX7" hidden="1">#REF!</definedName>
    <definedName name="IQRCashBalanceX8" hidden="1">#REF!</definedName>
    <definedName name="IQRCashBalanceY10" hidden="1">#REF!</definedName>
    <definedName name="IQRCashBalanceZ10" hidden="1">#REF!</definedName>
    <definedName name="IQRCashBalanceZ2" hidden="1">#REF!</definedName>
    <definedName name="IQRCorporateProfitsB6" hidden="1">#REF!</definedName>
    <definedName name="IQRCorporateProfitsD7" hidden="1">#REF!</definedName>
    <definedName name="IQRD15" hidden="1">"$D$16:$D$17"</definedName>
    <definedName name="iqrev" hidden="1">38834.7154050926</definedName>
    <definedName name="iQShowHideColumns" hidden="1">"iQShowAll"</definedName>
    <definedName name="IsBudgets">'Data Sheet'!$D$3</definedName>
    <definedName name="IsColHidden" hidden="1">FALSE</definedName>
    <definedName name="IsLTMColHidden" hidden="1">FALSE</definedName>
    <definedName name="jkh" hidden="1">[13]graph!$B$36:$B$47</definedName>
    <definedName name="jkl" hidden="1">[2]TtmX!$C$30:$C$63</definedName>
    <definedName name="K2_WBEVMODE" hidden="1">0</definedName>
    <definedName name="kk" hidden="1">[14]graph!$B$3:$B$16</definedName>
    <definedName name="ListOffset" hidden="1">1</definedName>
    <definedName name="lll" hidden="1">[12]graph!$C$2:$C$13</definedName>
    <definedName name="lllj" hidden="1">[13]graph!$B$3:$B$14</definedName>
    <definedName name="MapList">Mapping!$R$2</definedName>
    <definedName name="MonthList">'Data Sheet'!$F$6:$F$17</definedName>
    <definedName name="MthEnd">OFFSET('Data Sheet'!$C$1,5,0,COUNTA('Data Sheet'!$C:$C),1)</definedName>
    <definedName name="OrigStdClass">Mapping!$S$5:$S$56</definedName>
    <definedName name="PL12Classes">'Profit &amp; Loss 12 Mth Summary'!$D$11:$D$58</definedName>
    <definedName name="PLClasses">'Profit &amp; Loss Summary'!$D$10:$D$58</definedName>
    <definedName name="_xlnm.Print_Area" localSheetId="7">'Balance Sheet Summary'!$C$2:$H$54</definedName>
    <definedName name="_xlnm.Print_Area" localSheetId="6">'Profit &amp; Loss 12 Mth Summary'!$C$3:$CG$50</definedName>
    <definedName name="_xlnm.Print_Area" localSheetId="5">'Profit &amp; Loss Summary'!$C$2:$U$49</definedName>
    <definedName name="_xlnm.Print_Titles" localSheetId="7">'Balance Sheet Summary'!$B:$E,'Balance Sheet Summary'!$2:$9</definedName>
    <definedName name="_xlnm.Print_Titles" localSheetId="6">'Profit &amp; Loss 12 Mth Summary'!$B:$D,'Profit &amp; Loss 12 Mth Summary'!$4:$9</definedName>
    <definedName name="_xlnm.Print_Titles" localSheetId="5">'Profit &amp; Loss Summary'!$B:$D,'Profit &amp; Loss Summary'!$3:$8</definedName>
    <definedName name="ReportGroup" hidden="1">6</definedName>
    <definedName name="RevTrendClasses">'Revenue Trend'!$B$12:$B$30</definedName>
    <definedName name="sami" hidden="1">'[1]SUMMARY - R$'!$A$9:$O$34</definedName>
    <definedName name="SAPBEXdnldView" hidden="1">"432D9K64FIA4VSSLMV6PFEKI8"</definedName>
    <definedName name="SelectClass">Mapping!$Y$5:$Y$45</definedName>
    <definedName name="SelectedPeriod">'Data Sheet'!$I$21</definedName>
    <definedName name="sencount" hidden="1">1</definedName>
    <definedName name="SID" hidden="1">"Cpavan"</definedName>
    <definedName name="Slicer_Year" hidden="1">#N/A</definedName>
    <definedName name="Slicer_Year1" hidden="1">#N/A</definedName>
    <definedName name="solver_lin" hidden="1">0</definedName>
    <definedName name="solver_num" hidden="1">0</definedName>
    <definedName name="solver_rel1" hidden="1">1</definedName>
    <definedName name="solver_rhs1" hidden="1">0.15</definedName>
    <definedName name="solver_tmp" hidden="1">0.15</definedName>
    <definedName name="solver_typ" hidden="1">1</definedName>
    <definedName name="solver_val" hidden="1">0</definedName>
    <definedName name="SPWD" hidden="1">"pepsico"</definedName>
    <definedName name="StdClasses">Mapping!$R$5:$R$56</definedName>
    <definedName name="Swvu.summary1." hidden="1">[9]Comps!$A$1:$AA$49</definedName>
    <definedName name="Swvu.summary2." hidden="1">[9]Comps!$A$147:$AA$192</definedName>
    <definedName name="Swvu.summary3." hidden="1">[9]Comps!$A$103:$AA$146</definedName>
    <definedName name="TextRefCopyRangeCount" hidden="1">1</definedName>
    <definedName name="tru" hidden="1">[3]CLOSED!$C$54:$G$54</definedName>
    <definedName name="we" hidden="1">[2]TtmX!$E$30:$E$63</definedName>
    <definedName name="whatever" hidden="1">'[15]Report 11'!$D$16:$D$40</definedName>
    <definedName name="whatever2" hidden="1">'[15]Report 11'!$H$16:$H$47</definedName>
    <definedName name="whatever3" hidden="1">'[15]Report 11'!$O$16:$O$47</definedName>
    <definedName name="whatever4" hidden="1">'[15]Report 11'!$B$16:$B$47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B55" i="62" l="1"/>
  <c r="BU55" i="62"/>
  <c r="BN55" i="62"/>
  <c r="BH55" i="62"/>
  <c r="BB55" i="62"/>
  <c r="AV55" i="62"/>
  <c r="AP55" i="62"/>
  <c r="AJ55" i="62"/>
  <c r="AD55" i="62"/>
  <c r="X55" i="62"/>
  <c r="R55" i="62"/>
  <c r="L55" i="62"/>
  <c r="F55" i="62"/>
  <c r="F55" i="27"/>
  <c r="D23" i="49" l="1"/>
  <c r="W39" i="57"/>
  <c r="W40" i="57"/>
  <c r="W41" i="57"/>
  <c r="W42" i="57"/>
  <c r="W43" i="57"/>
  <c r="T30" i="57"/>
  <c r="T31" i="57"/>
  <c r="T32" i="57"/>
  <c r="T33" i="57"/>
  <c r="T34" i="57"/>
  <c r="T35" i="57"/>
  <c r="T36" i="57"/>
  <c r="T37" i="57"/>
  <c r="T38" i="57"/>
  <c r="T39" i="57"/>
  <c r="T40" i="57"/>
  <c r="T41" i="57"/>
  <c r="T42" i="57"/>
  <c r="T43" i="57"/>
  <c r="Q31" i="57"/>
  <c r="Q32" i="57"/>
  <c r="Q33" i="57"/>
  <c r="Q34" i="57"/>
  <c r="Q35" i="57"/>
  <c r="Q36" i="57"/>
  <c r="Q37" i="57"/>
  <c r="Q38" i="57"/>
  <c r="Q39" i="57"/>
  <c r="Q40" i="57"/>
  <c r="Q41" i="57"/>
  <c r="Q42" i="57"/>
  <c r="Q43" i="57"/>
  <c r="C2" i="57"/>
  <c r="H7" i="64"/>
  <c r="B2" i="57" s="1"/>
  <c r="D3" i="57" l="1"/>
  <c r="F13" i="61" s="1" a="1"/>
  <c r="F13" i="61" s="1"/>
  <c r="F13" i="60" l="1" a="1"/>
  <c r="F13" i="60" s="1"/>
  <c r="D6" i="60" l="1" a="1"/>
  <c r="D6" i="60" s="1"/>
  <c r="D6" i="61" a="1"/>
  <c r="D6" i="61" s="1"/>
  <c r="AF4" i="57"/>
  <c r="Q47" i="57"/>
  <c r="A6" i="57" a="1"/>
  <c r="M6" i="57" a="1"/>
  <c r="A6" i="57" l="1"/>
  <c r="M6" i="57"/>
  <c r="I27" i="57"/>
  <c r="I21" i="57"/>
  <c r="O5" i="63" a="1"/>
  <c r="H5" i="63" a="1"/>
  <c r="E21" i="57" a="1"/>
  <c r="E21" i="57" l="1"/>
  <c r="H5" i="63"/>
  <c r="O5" i="63"/>
  <c r="BT2" i="62"/>
  <c r="AC4" i="57"/>
  <c r="AB4" i="57"/>
  <c r="AD4" i="57"/>
  <c r="Y4" i="57"/>
  <c r="T4" i="57"/>
  <c r="K2" i="62"/>
  <c r="U4" i="57"/>
  <c r="X4" i="57"/>
  <c r="V4" i="57"/>
  <c r="W4" i="57"/>
  <c r="Z4" i="57"/>
  <c r="AA4" i="57"/>
  <c r="G3" i="61"/>
  <c r="G13" i="61" s="1" a="1"/>
  <c r="G13" i="61" s="1"/>
  <c r="H3" i="61"/>
  <c r="H13" i="61" s="1" a="1"/>
  <c r="H13" i="61" s="1"/>
  <c r="J3" i="60"/>
  <c r="K3" i="61"/>
  <c r="K3" i="60"/>
  <c r="L3" i="61"/>
  <c r="AC2" i="62"/>
  <c r="L3" i="60"/>
  <c r="M3" i="61"/>
  <c r="AI2" i="62"/>
  <c r="G3" i="60"/>
  <c r="G13" i="60" s="1" a="1"/>
  <c r="G13" i="60" s="1"/>
  <c r="I3" i="61"/>
  <c r="I3" i="60"/>
  <c r="N3" i="60"/>
  <c r="BM2" i="62"/>
  <c r="H3" i="60"/>
  <c r="H13" i="60" s="1" a="1"/>
  <c r="H13" i="60" s="1"/>
  <c r="Q2" i="62"/>
  <c r="M3" i="60"/>
  <c r="O3" i="60"/>
  <c r="P3" i="61"/>
  <c r="BA2" i="62"/>
  <c r="J3" i="61"/>
  <c r="W2" i="62"/>
  <c r="N3" i="61"/>
  <c r="AO2" i="62"/>
  <c r="O3" i="61"/>
  <c r="AU2" i="62"/>
  <c r="P3" i="60"/>
  <c r="Q3" i="61"/>
  <c r="BG2" i="62"/>
  <c r="Q3" i="60"/>
  <c r="P5" i="63" a="1"/>
  <c r="M5" i="63" a="1"/>
  <c r="N5" i="63" a="1"/>
  <c r="C6" i="57" a="1"/>
  <c r="B6" i="57" a="1"/>
  <c r="G5" i="63" a="1"/>
  <c r="I13" i="60" l="1" a="1"/>
  <c r="I13" i="60" s="1"/>
  <c r="I14" i="60" a="1"/>
  <c r="I14" i="60" s="1"/>
  <c r="I12" i="60" a="1"/>
  <c r="I12" i="60" s="1"/>
  <c r="M12" i="61" a="1"/>
  <c r="M12" i="61" s="1"/>
  <c r="M14" i="61" a="1"/>
  <c r="M14" i="61" s="1"/>
  <c r="M13" i="61" a="1"/>
  <c r="M13" i="61" s="1"/>
  <c r="P12" i="61" a="1"/>
  <c r="P12" i="61" s="1"/>
  <c r="P13" i="61" a="1"/>
  <c r="P13" i="61" s="1"/>
  <c r="P14" i="61" a="1"/>
  <c r="P14" i="61" s="1"/>
  <c r="L12" i="60" a="1"/>
  <c r="L12" i="60" s="1"/>
  <c r="L13" i="60" a="1"/>
  <c r="L13" i="60" s="1"/>
  <c r="L14" i="60" a="1"/>
  <c r="L14" i="60" s="1"/>
  <c r="I12" i="61" a="1"/>
  <c r="I12" i="61" s="1"/>
  <c r="I13" i="61" a="1"/>
  <c r="I13" i="61" s="1"/>
  <c r="I14" i="61" a="1"/>
  <c r="I14" i="61" s="1"/>
  <c r="O13" i="60" a="1"/>
  <c r="O13" i="60" s="1"/>
  <c r="O14" i="60" a="1"/>
  <c r="O14" i="60" s="1"/>
  <c r="O12" i="60" a="1"/>
  <c r="O12" i="60" s="1"/>
  <c r="L12" i="61" a="1"/>
  <c r="L12" i="61" s="1"/>
  <c r="L14" i="61" a="1"/>
  <c r="L14" i="61" s="1"/>
  <c r="L13" i="61" a="1"/>
  <c r="L13" i="61" s="1"/>
  <c r="N14" i="60" a="1"/>
  <c r="N14" i="60" s="1"/>
  <c r="N12" i="60" a="1"/>
  <c r="N12" i="60" s="1"/>
  <c r="N13" i="60" a="1"/>
  <c r="N13" i="60" s="1"/>
  <c r="Q12" i="61" a="1"/>
  <c r="Q12" i="61" s="1"/>
  <c r="Q14" i="61" a="1"/>
  <c r="Q14" i="61" s="1"/>
  <c r="Q13" i="61" a="1"/>
  <c r="Q13" i="61" s="1"/>
  <c r="K12" i="60" a="1"/>
  <c r="K12" i="60" s="1"/>
  <c r="K13" i="60" a="1"/>
  <c r="K13" i="60" s="1"/>
  <c r="K14" i="60" a="1"/>
  <c r="K14" i="60" s="1"/>
  <c r="P13" i="60" a="1"/>
  <c r="P13" i="60" s="1"/>
  <c r="P14" i="60" a="1"/>
  <c r="P14" i="60" s="1"/>
  <c r="P12" i="60" a="1"/>
  <c r="P12" i="60" s="1"/>
  <c r="K12" i="61" a="1"/>
  <c r="K12" i="61" s="1"/>
  <c r="K14" i="61" a="1"/>
  <c r="K14" i="61" s="1"/>
  <c r="K13" i="61" a="1"/>
  <c r="K13" i="61" s="1"/>
  <c r="O12" i="61" a="1"/>
  <c r="O12" i="61" s="1"/>
  <c r="O13" i="61" a="1"/>
  <c r="O13" i="61" s="1"/>
  <c r="O14" i="61" a="1"/>
  <c r="O14" i="61" s="1"/>
  <c r="N12" i="61" a="1"/>
  <c r="N12" i="61" s="1"/>
  <c r="N14" i="61" a="1"/>
  <c r="N14" i="61" s="1"/>
  <c r="N13" i="61" a="1"/>
  <c r="N13" i="61" s="1"/>
  <c r="Q12" i="60" a="1"/>
  <c r="Q12" i="60" s="1"/>
  <c r="Q13" i="60" a="1"/>
  <c r="Q13" i="60" s="1"/>
  <c r="Q14" i="60" a="1"/>
  <c r="Q14" i="60" s="1"/>
  <c r="M14" i="60" a="1"/>
  <c r="M14" i="60" s="1"/>
  <c r="M12" i="60" a="1"/>
  <c r="M12" i="60" s="1"/>
  <c r="M13" i="60" a="1"/>
  <c r="M13" i="60" s="1"/>
  <c r="J14" i="60" a="1"/>
  <c r="J14" i="60" s="1"/>
  <c r="J12" i="60" a="1"/>
  <c r="J12" i="60" s="1"/>
  <c r="J13" i="60" a="1"/>
  <c r="J13" i="60" s="1"/>
  <c r="J12" i="61" a="1"/>
  <c r="J12" i="61" s="1"/>
  <c r="J14" i="61" a="1"/>
  <c r="J14" i="61" s="1"/>
  <c r="J13" i="61" a="1"/>
  <c r="J13" i="61" s="1"/>
  <c r="F21" i="57"/>
  <c r="G21" i="57" s="1" a="1"/>
  <c r="G21" i="57" s="1"/>
  <c r="A4" i="57" a="1"/>
  <c r="A4" i="57" s="1"/>
  <c r="P5" i="63"/>
  <c r="M5" i="63"/>
  <c r="N5" i="63"/>
  <c r="G5" i="63"/>
  <c r="AD22" i="57" a="1"/>
  <c r="AD22" i="57" s="1"/>
  <c r="AD23" i="57" a="1"/>
  <c r="AD23" i="57" s="1"/>
  <c r="AC22" i="57" a="1"/>
  <c r="AC22" i="57" s="1"/>
  <c r="AC23" i="57" a="1"/>
  <c r="AC23" i="57" s="1"/>
  <c r="AA22" i="57" a="1"/>
  <c r="AA22" i="57" s="1"/>
  <c r="AA23" i="57" a="1"/>
  <c r="AA23" i="57" s="1"/>
  <c r="Z23" i="57" a="1"/>
  <c r="Z23" i="57" s="1"/>
  <c r="Z22" i="57" a="1"/>
  <c r="Z22" i="57" s="1"/>
  <c r="W22" i="57" a="1"/>
  <c r="W22" i="57" s="1"/>
  <c r="W23" i="57" a="1"/>
  <c r="W23" i="57" s="1"/>
  <c r="V23" i="57" a="1"/>
  <c r="V23" i="57" s="1"/>
  <c r="V22" i="57" a="1"/>
  <c r="V22" i="57" s="1"/>
  <c r="AB22" i="57" a="1"/>
  <c r="AB22" i="57" s="1"/>
  <c r="AB23" i="57" a="1"/>
  <c r="AB23" i="57" s="1"/>
  <c r="X23" i="57" a="1"/>
  <c r="X23" i="57" s="1"/>
  <c r="X22" i="57" a="1"/>
  <c r="X22" i="57" s="1"/>
  <c r="Y23" i="57" a="1"/>
  <c r="Y23" i="57" s="1"/>
  <c r="Y22" i="57" a="1"/>
  <c r="Y22" i="57" s="1"/>
  <c r="C6" i="57"/>
  <c r="B6" i="57"/>
  <c r="D53" i="62" l="1" a="1"/>
  <c r="D53" i="62" s="1"/>
  <c r="D54" i="62" a="1"/>
  <c r="D54" i="62" s="1"/>
  <c r="D54" i="27" a="1"/>
  <c r="D54" i="27" s="1"/>
  <c r="D53" i="27" a="1"/>
  <c r="D53" i="27" s="1"/>
  <c r="P53" i="27" s="1"/>
  <c r="J17" i="61"/>
  <c r="J18" i="61" s="1"/>
  <c r="N17" i="61"/>
  <c r="N18" i="61" s="1"/>
  <c r="M17" i="61"/>
  <c r="M18" i="61" s="1"/>
  <c r="S13" i="61"/>
  <c r="I5" i="63"/>
  <c r="O17" i="61"/>
  <c r="O18" i="61" s="1"/>
  <c r="Q17" i="61"/>
  <c r="Q18" i="61" s="1"/>
  <c r="I17" i="61"/>
  <c r="I18" i="61" s="1"/>
  <c r="K17" i="61"/>
  <c r="K18" i="61" s="1"/>
  <c r="L17" i="61"/>
  <c r="L18" i="61" s="1"/>
  <c r="P17" i="61"/>
  <c r="P18" i="61" s="1"/>
  <c r="R6" i="57"/>
  <c r="AF6" i="57"/>
  <c r="AC6" i="57"/>
  <c r="AD6" i="57"/>
  <c r="AB6" i="57"/>
  <c r="T6" i="57"/>
  <c r="U6" i="57"/>
  <c r="V6" i="57"/>
  <c r="AA6" i="57"/>
  <c r="W6" i="57"/>
  <c r="Z6" i="57"/>
  <c r="S6" i="57"/>
  <c r="X6" i="57"/>
  <c r="Y6" i="57"/>
  <c r="D14" i="61"/>
  <c r="BT1" i="62"/>
  <c r="BM1" i="62"/>
  <c r="BG1" i="62"/>
  <c r="Q1" i="62"/>
  <c r="BA1" i="62"/>
  <c r="AU1" i="62"/>
  <c r="AO1" i="62"/>
  <c r="E1" i="62"/>
  <c r="AI1" i="62"/>
  <c r="AC1" i="62"/>
  <c r="W1" i="62"/>
  <c r="K1" i="62"/>
  <c r="P4" i="61"/>
  <c r="O2" i="61"/>
  <c r="F2" i="61"/>
  <c r="O4" i="61"/>
  <c r="N2" i="61"/>
  <c r="G4" i="61"/>
  <c r="N4" i="61"/>
  <c r="M2" i="61"/>
  <c r="M4" i="61"/>
  <c r="L2" i="61"/>
  <c r="L4" i="61"/>
  <c r="K2" i="61"/>
  <c r="K4" i="61"/>
  <c r="J2" i="61"/>
  <c r="J4" i="61"/>
  <c r="I2" i="61"/>
  <c r="I4" i="61"/>
  <c r="H2" i="61"/>
  <c r="H4" i="61"/>
  <c r="G2" i="61"/>
  <c r="F4" i="61"/>
  <c r="Q2" i="61"/>
  <c r="Q4" i="61"/>
  <c r="P2" i="61"/>
  <c r="L4" i="60"/>
  <c r="M2" i="60"/>
  <c r="N4" i="60"/>
  <c r="O2" i="60"/>
  <c r="P2" i="60"/>
  <c r="O4" i="60"/>
  <c r="J2" i="60"/>
  <c r="P4" i="60"/>
  <c r="Q2" i="60"/>
  <c r="I2" i="60"/>
  <c r="J4" i="60"/>
  <c r="M4" i="60"/>
  <c r="Q4" i="60"/>
  <c r="F2" i="60"/>
  <c r="I4" i="60"/>
  <c r="K2" i="60"/>
  <c r="L2" i="60"/>
  <c r="F4" i="60"/>
  <c r="G2" i="60"/>
  <c r="N2" i="60"/>
  <c r="G4" i="60"/>
  <c r="H2" i="60"/>
  <c r="H4" i="60"/>
  <c r="K4" i="60"/>
  <c r="F12" i="57"/>
  <c r="G12" i="57" s="1"/>
  <c r="F14" i="57"/>
  <c r="G14" i="57" s="1"/>
  <c r="F17" i="57"/>
  <c r="G17" i="57" s="1"/>
  <c r="F8" i="57"/>
  <c r="G8" i="57" s="1"/>
  <c r="F15" i="57"/>
  <c r="G15" i="57" s="1"/>
  <c r="F16" i="57"/>
  <c r="G16" i="57" s="1"/>
  <c r="F6" i="57"/>
  <c r="G6" i="57" s="1"/>
  <c r="F9" i="57"/>
  <c r="G9" i="57" s="1"/>
  <c r="F10" i="57"/>
  <c r="G10" i="57" s="1"/>
  <c r="F7" i="57"/>
  <c r="G7" i="57" s="1"/>
  <c r="F11" i="57"/>
  <c r="G11" i="57" s="1"/>
  <c r="F13" i="57"/>
  <c r="G13" i="57" s="1"/>
  <c r="I37" i="57"/>
  <c r="K5" i="63"/>
  <c r="T22" i="57" a="1"/>
  <c r="S23" i="57" a="1"/>
  <c r="AC7" i="62" a="1"/>
  <c r="S22" i="57" a="1"/>
  <c r="AO7" i="62" a="1"/>
  <c r="K7" i="62" a="1"/>
  <c r="BA7" i="62" a="1"/>
  <c r="S7" i="57" a="1"/>
  <c r="F10" i="60" a="1"/>
  <c r="T23" i="57" a="1"/>
  <c r="U22" i="57" a="1"/>
  <c r="AI7" i="62" a="1"/>
  <c r="AU7" i="62" a="1"/>
  <c r="BT7" i="62" a="1"/>
  <c r="Q7" i="62" a="1"/>
  <c r="E7" i="62" a="1"/>
  <c r="F10" i="61" a="1"/>
  <c r="BM7" i="62" a="1"/>
  <c r="W7" i="62" a="1"/>
  <c r="BG7" i="62" a="1"/>
  <c r="U23" i="57" a="1"/>
  <c r="BO54" i="62" l="1"/>
  <c r="BC54" i="62"/>
  <c r="AQ54" i="62"/>
  <c r="AE54" i="62"/>
  <c r="S54" i="62"/>
  <c r="G54" i="62"/>
  <c r="BM54" i="62"/>
  <c r="BA54" i="62"/>
  <c r="AO54" i="62"/>
  <c r="AC54" i="62"/>
  <c r="Q54" i="62"/>
  <c r="CA54" i="62"/>
  <c r="CC54" i="62"/>
  <c r="BI54" i="62"/>
  <c r="AW54" i="62"/>
  <c r="AK54" i="62"/>
  <c r="Y54" i="62"/>
  <c r="M54" i="62"/>
  <c r="BT54" i="62"/>
  <c r="BG54" i="62"/>
  <c r="AU54" i="62"/>
  <c r="AI54" i="62"/>
  <c r="W54" i="62"/>
  <c r="K54" i="62"/>
  <c r="E54" i="62"/>
  <c r="BV54" i="62"/>
  <c r="CA53" i="62"/>
  <c r="CC53" i="62"/>
  <c r="G53" i="62"/>
  <c r="BO53" i="62"/>
  <c r="BC53" i="62"/>
  <c r="BM53" i="62"/>
  <c r="BA53" i="62"/>
  <c r="AO53" i="62"/>
  <c r="AC53" i="62"/>
  <c r="Q53" i="62"/>
  <c r="E53" i="62"/>
  <c r="BI53" i="62"/>
  <c r="AW53" i="62"/>
  <c r="Y53" i="62"/>
  <c r="BT53" i="62"/>
  <c r="BG53" i="62"/>
  <c r="AI53" i="62"/>
  <c r="W53" i="62"/>
  <c r="K53" i="62"/>
  <c r="AE53" i="62"/>
  <c r="BV53" i="62"/>
  <c r="AK53" i="62"/>
  <c r="M53" i="62"/>
  <c r="AU53" i="62"/>
  <c r="AQ53" i="62"/>
  <c r="S53" i="62"/>
  <c r="S55" i="62" s="1"/>
  <c r="N53" i="27"/>
  <c r="E53" i="27"/>
  <c r="G53" i="27"/>
  <c r="P54" i="27"/>
  <c r="P55" i="27" s="1"/>
  <c r="G54" i="27"/>
  <c r="K2" i="63"/>
  <c r="AA8" i="63" a="1"/>
  <c r="AA8" i="63" s="1"/>
  <c r="AA12" i="63" a="1"/>
  <c r="AA12" i="63" s="1"/>
  <c r="AA41" i="63" a="1"/>
  <c r="AA41" i="63" s="1"/>
  <c r="B18" i="61" s="1"/>
  <c r="AA28" i="63" a="1"/>
  <c r="AA28" i="63" s="1"/>
  <c r="AA20" i="63" a="1"/>
  <c r="AA20" i="63" s="1"/>
  <c r="D32" i="49" s="1"/>
  <c r="AA36" i="63" a="1"/>
  <c r="AA36" i="63" s="1"/>
  <c r="B14" i="61" s="1"/>
  <c r="AA32" i="63" a="1"/>
  <c r="AA32" i="63" s="1"/>
  <c r="AA35" i="63" a="1"/>
  <c r="AA35" i="63" s="1"/>
  <c r="AA9" i="63" a="1"/>
  <c r="AA9" i="63" s="1"/>
  <c r="D19" i="49" s="1"/>
  <c r="AA13" i="63" a="1"/>
  <c r="AA13" i="63" s="1"/>
  <c r="AA15" i="63" a="1"/>
  <c r="AA15" i="63" s="1"/>
  <c r="AA21" i="63" a="1"/>
  <c r="AA21" i="63" s="1"/>
  <c r="D51" i="49" s="1"/>
  <c r="AA25" i="63" a="1"/>
  <c r="AA25" i="63" s="1"/>
  <c r="D31" i="49" s="1"/>
  <c r="AA27" i="63" a="1"/>
  <c r="AA27" i="63" s="1"/>
  <c r="D33" i="49" s="1"/>
  <c r="AA16" i="63" a="1"/>
  <c r="AA16" i="63" s="1"/>
  <c r="D29" i="49" s="1"/>
  <c r="AA10" i="63" a="1"/>
  <c r="AA10" i="63" s="1"/>
  <c r="D21" i="49" s="1"/>
  <c r="AA37" i="63" a="1"/>
  <c r="AA37" i="63" s="1"/>
  <c r="AA39" i="63" a="1"/>
  <c r="AA39" i="63" s="1"/>
  <c r="B16" i="61" s="1"/>
  <c r="AA22" i="63" a="1"/>
  <c r="AA22" i="63" s="1"/>
  <c r="D39" i="49" s="1"/>
  <c r="AA38" i="63" a="1"/>
  <c r="AA38" i="63" s="1"/>
  <c r="B15" i="61" s="1"/>
  <c r="AA29" i="63" a="1"/>
  <c r="AA29" i="63" s="1"/>
  <c r="AA45" i="63" a="1"/>
  <c r="AA45" i="63" s="1"/>
  <c r="B21" i="61" s="1"/>
  <c r="AA6" i="63" a="1"/>
  <c r="AA6" i="63" s="1"/>
  <c r="D10" i="49" s="1"/>
  <c r="AA34" i="63" a="1"/>
  <c r="AA34" i="63" s="1"/>
  <c r="B13" i="61" s="1"/>
  <c r="AA17" i="63" a="1"/>
  <c r="AA17" i="63" s="1"/>
  <c r="D49" i="49" s="1"/>
  <c r="AA42" i="63" a="1"/>
  <c r="AA42" i="63" s="1"/>
  <c r="B19" i="61" s="1"/>
  <c r="AA18" i="63" a="1"/>
  <c r="AA18" i="63" s="1"/>
  <c r="D34" i="49" s="1"/>
  <c r="AA5" i="63" a="1"/>
  <c r="AA5" i="63" s="1"/>
  <c r="D11" i="49" s="1"/>
  <c r="AA30" i="63" a="1"/>
  <c r="AA30" i="63" s="1"/>
  <c r="B13" i="60" s="1"/>
  <c r="AA40" i="63" a="1"/>
  <c r="AA40" i="63" s="1"/>
  <c r="B17" i="61" s="1"/>
  <c r="AA43" i="63" a="1"/>
  <c r="AA43" i="63" s="1"/>
  <c r="B20" i="61" s="1"/>
  <c r="AA24" i="63" a="1"/>
  <c r="AA24" i="63" s="1"/>
  <c r="D47" i="49" s="1"/>
  <c r="AA44" i="63" a="1"/>
  <c r="AA44" i="63" s="1"/>
  <c r="AA31" i="63" a="1"/>
  <c r="AA31" i="63" s="1"/>
  <c r="B12" i="60" s="1"/>
  <c r="AA7" i="63" a="1"/>
  <c r="AA7" i="63" s="1"/>
  <c r="D13" i="49" s="1"/>
  <c r="AA11" i="63" a="1"/>
  <c r="AA11" i="63" s="1"/>
  <c r="D12" i="49" s="1"/>
  <c r="AA14" i="63" a="1"/>
  <c r="AA14" i="63" s="1"/>
  <c r="D22" i="49" s="1"/>
  <c r="AA33" i="63" a="1"/>
  <c r="AA33" i="63" s="1"/>
  <c r="B12" i="61" s="1"/>
  <c r="AA19" i="63" a="1"/>
  <c r="AA19" i="63" s="1"/>
  <c r="D48" i="49" s="1"/>
  <c r="AA23" i="63" a="1"/>
  <c r="AA23" i="63" s="1"/>
  <c r="D50" i="49" s="1"/>
  <c r="AA26" i="63" a="1"/>
  <c r="AA26" i="63" s="1"/>
  <c r="D30" i="49" s="1"/>
  <c r="E54" i="27"/>
  <c r="E55" i="27" s="1"/>
  <c r="N54" i="27"/>
  <c r="N55" i="27" s="1"/>
  <c r="D14" i="49"/>
  <c r="D20" i="49"/>
  <c r="D15" i="49"/>
  <c r="S22" i="57"/>
  <c r="S23" i="57"/>
  <c r="U22" i="57"/>
  <c r="U23" i="57"/>
  <c r="T22" i="57"/>
  <c r="T23" i="57"/>
  <c r="S7" i="57"/>
  <c r="T7" i="57" s="1"/>
  <c r="U7" i="57" s="1"/>
  <c r="V7" i="57" s="1"/>
  <c r="W7" i="57" s="1"/>
  <c r="X7" i="57" s="1"/>
  <c r="Y7" i="57" s="1"/>
  <c r="Z7" i="57" s="1"/>
  <c r="AA7" i="57" s="1"/>
  <c r="AB7" i="57" s="1"/>
  <c r="AC7" i="57" s="1"/>
  <c r="AD7" i="57" s="1"/>
  <c r="AF7" i="57" s="1"/>
  <c r="E7" i="62"/>
  <c r="CA1" i="62"/>
  <c r="AC7" i="62"/>
  <c r="W7" i="62"/>
  <c r="AI7" i="62"/>
  <c r="AO7" i="62"/>
  <c r="F10" i="60"/>
  <c r="G10" i="60" s="1"/>
  <c r="H10" i="60" s="1"/>
  <c r="I10" i="60" s="1"/>
  <c r="J10" i="60" s="1"/>
  <c r="K10" i="60" s="1"/>
  <c r="L10" i="60" s="1"/>
  <c r="M10" i="60" s="1"/>
  <c r="N10" i="60" s="1"/>
  <c r="O10" i="60" s="1"/>
  <c r="P10" i="60" s="1"/>
  <c r="Q10" i="60" s="1"/>
  <c r="AU7" i="62"/>
  <c r="BA7" i="62"/>
  <c r="Q7" i="62"/>
  <c r="BG7" i="62"/>
  <c r="BM7" i="62"/>
  <c r="BT7" i="62"/>
  <c r="K7" i="62"/>
  <c r="F10" i="61"/>
  <c r="G10" i="61" s="1"/>
  <c r="H10" i="61" s="1"/>
  <c r="I10" i="61" s="1"/>
  <c r="J10" i="61" s="1"/>
  <c r="K10" i="61" s="1"/>
  <c r="L10" i="61" s="1"/>
  <c r="M10" i="61" s="1"/>
  <c r="N10" i="61" s="1"/>
  <c r="O10" i="61" s="1"/>
  <c r="P10" i="61" s="1"/>
  <c r="Q10" i="61" s="1"/>
  <c r="I13" i="57"/>
  <c r="H13" i="57"/>
  <c r="K13" i="57"/>
  <c r="I15" i="57"/>
  <c r="H15" i="57"/>
  <c r="K15" i="57"/>
  <c r="K14" i="57"/>
  <c r="I14" i="57"/>
  <c r="H14" i="57"/>
  <c r="K11" i="57"/>
  <c r="I11" i="57"/>
  <c r="H11" i="57"/>
  <c r="K17" i="57"/>
  <c r="H17" i="57"/>
  <c r="I17" i="57"/>
  <c r="K9" i="57"/>
  <c r="I9" i="57"/>
  <c r="H9" i="57"/>
  <c r="K7" i="57"/>
  <c r="I7" i="57"/>
  <c r="H7" i="57"/>
  <c r="H6" i="57"/>
  <c r="I6" i="57"/>
  <c r="K6" i="57"/>
  <c r="K8" i="57"/>
  <c r="H8" i="57"/>
  <c r="I8" i="57"/>
  <c r="H10" i="57"/>
  <c r="I10" i="57"/>
  <c r="K10" i="57"/>
  <c r="K16" i="57"/>
  <c r="H16" i="57"/>
  <c r="I16" i="57"/>
  <c r="K12" i="57"/>
  <c r="H12" i="57"/>
  <c r="I12" i="57"/>
  <c r="D14" i="60"/>
  <c r="BO55" i="62" l="1"/>
  <c r="BA55" i="62"/>
  <c r="BM55" i="62"/>
  <c r="BG55" i="62"/>
  <c r="BI55" i="62"/>
  <c r="AQ55" i="62"/>
  <c r="AO55" i="62"/>
  <c r="BC55" i="62"/>
  <c r="BT55" i="62"/>
  <c r="CA55" i="62"/>
  <c r="AK55" i="62"/>
  <c r="AU55" i="62"/>
  <c r="AC55" i="62"/>
  <c r="W55" i="62"/>
  <c r="AI55" i="62"/>
  <c r="K55" i="62"/>
  <c r="AE55" i="62"/>
  <c r="AW55" i="62"/>
  <c r="CC55" i="62"/>
  <c r="AE23" i="57"/>
  <c r="AH23" i="57" s="1"/>
  <c r="M55" i="62"/>
  <c r="BV55" i="62"/>
  <c r="AE22" i="57"/>
  <c r="AH22" i="57" s="1"/>
  <c r="Y55" i="62"/>
  <c r="G55" i="62"/>
  <c r="E55" i="62"/>
  <c r="Q55" i="62"/>
  <c r="G55" i="27"/>
  <c r="D30" i="27"/>
  <c r="D31" i="62"/>
  <c r="W38" i="57"/>
  <c r="D23" i="27"/>
  <c r="W31" i="57"/>
  <c r="D24" i="62"/>
  <c r="D42" i="27"/>
  <c r="D43" i="62"/>
  <c r="D13" i="27"/>
  <c r="T29" i="57"/>
  <c r="D14" i="62"/>
  <c r="D18" i="27"/>
  <c r="D19" i="62"/>
  <c r="D10" i="27"/>
  <c r="D11" i="62"/>
  <c r="Q29" i="57"/>
  <c r="D11" i="27"/>
  <c r="Q30" i="57"/>
  <c r="D12" i="62"/>
  <c r="D37" i="27"/>
  <c r="D38" i="62"/>
  <c r="D26" i="27"/>
  <c r="D27" i="62"/>
  <c r="W34" i="57"/>
  <c r="D25" i="27"/>
  <c r="D26" i="62"/>
  <c r="W33" i="57"/>
  <c r="D21" i="27"/>
  <c r="W29" i="57"/>
  <c r="D22" i="62"/>
  <c r="D46" i="27"/>
  <c r="D47" i="62"/>
  <c r="D24" i="27"/>
  <c r="D25" i="62"/>
  <c r="W32" i="57"/>
  <c r="D22" i="27"/>
  <c r="W30" i="57"/>
  <c r="D23" i="62"/>
  <c r="D27" i="27"/>
  <c r="D28" i="62"/>
  <c r="W35" i="57"/>
  <c r="D29" i="27"/>
  <c r="D30" i="62"/>
  <c r="W37" i="57"/>
  <c r="D41" i="27"/>
  <c r="D42" i="62"/>
  <c r="D28" i="27"/>
  <c r="D29" i="62"/>
  <c r="W36" i="57"/>
  <c r="S13" i="60"/>
  <c r="P11" i="27" l="1"/>
  <c r="G11" i="27"/>
  <c r="P8" i="57" l="1"/>
  <c r="S8" i="57" s="1" a="1"/>
  <c r="P11" i="57"/>
  <c r="AF11" i="57" s="1" a="1"/>
  <c r="G10" i="27"/>
  <c r="H23" i="49"/>
  <c r="BI22" i="62" l="1"/>
  <c r="AW22" i="62"/>
  <c r="AK22" i="62"/>
  <c r="G22" i="62"/>
  <c r="BO22" i="62"/>
  <c r="Y22" i="62"/>
  <c r="M22" i="62"/>
  <c r="CC22" i="62"/>
  <c r="BV22" i="62"/>
  <c r="BC22" i="62"/>
  <c r="AQ22" i="62"/>
  <c r="AE22" i="62"/>
  <c r="S22" i="62"/>
  <c r="BC28" i="62"/>
  <c r="AQ28" i="62"/>
  <c r="Y28" i="62"/>
  <c r="CC28" i="62"/>
  <c r="AE28" i="62"/>
  <c r="BV28" i="62"/>
  <c r="M28" i="62"/>
  <c r="S28" i="62"/>
  <c r="G28" i="62"/>
  <c r="BI28" i="62"/>
  <c r="BO28" i="62"/>
  <c r="AW28" i="62"/>
  <c r="AK28" i="62"/>
  <c r="BV14" i="62"/>
  <c r="BI14" i="62"/>
  <c r="S14" i="62"/>
  <c r="Y14" i="62"/>
  <c r="M14" i="62"/>
  <c r="AW14" i="62"/>
  <c r="AK14" i="62"/>
  <c r="G14" i="62"/>
  <c r="AE14" i="62"/>
  <c r="CC14" i="62"/>
  <c r="BO14" i="62"/>
  <c r="AQ14" i="62"/>
  <c r="BC14" i="62"/>
  <c r="BV42" i="62"/>
  <c r="BI42" i="62"/>
  <c r="G42" i="62"/>
  <c r="AW42" i="62"/>
  <c r="AK42" i="62"/>
  <c r="Y42" i="62"/>
  <c r="CC42" i="62"/>
  <c r="S42" i="62"/>
  <c r="M42" i="62"/>
  <c r="BO42" i="62"/>
  <c r="BC42" i="62"/>
  <c r="AQ42" i="62"/>
  <c r="AE42" i="62"/>
  <c r="AK24" i="62"/>
  <c r="Y24" i="62"/>
  <c r="M24" i="62"/>
  <c r="AW24" i="62"/>
  <c r="CC24" i="62"/>
  <c r="BO24" i="62"/>
  <c r="BC24" i="62"/>
  <c r="AQ24" i="62"/>
  <c r="AE24" i="62"/>
  <c r="BI24" i="62"/>
  <c r="S24" i="62"/>
  <c r="G24" i="62"/>
  <c r="BV24" i="62"/>
  <c r="M27" i="62"/>
  <c r="BC27" i="62"/>
  <c r="AQ27" i="62"/>
  <c r="S27" i="62"/>
  <c r="AE27" i="62"/>
  <c r="G27" i="62"/>
  <c r="BO27" i="62"/>
  <c r="BV27" i="62"/>
  <c r="BI27" i="62"/>
  <c r="AW27" i="62"/>
  <c r="Y27" i="62"/>
  <c r="CC27" i="62"/>
  <c r="AK27" i="62"/>
  <c r="S31" i="62"/>
  <c r="G31" i="62"/>
  <c r="BV31" i="62"/>
  <c r="BI31" i="62"/>
  <c r="AW31" i="62"/>
  <c r="AK31" i="62"/>
  <c r="AQ31" i="62"/>
  <c r="Y31" i="62"/>
  <c r="M31" i="62"/>
  <c r="BC31" i="62"/>
  <c r="AE31" i="62"/>
  <c r="CC31" i="62"/>
  <c r="BO31" i="62"/>
  <c r="BV38" i="62"/>
  <c r="M38" i="62"/>
  <c r="BI38" i="62"/>
  <c r="AW38" i="62"/>
  <c r="AK38" i="62"/>
  <c r="Y38" i="62"/>
  <c r="G38" i="62"/>
  <c r="S38" i="62"/>
  <c r="CC38" i="62"/>
  <c r="BO38" i="62"/>
  <c r="BC38" i="62"/>
  <c r="AQ38" i="62"/>
  <c r="AE38" i="62"/>
  <c r="AK26" i="62"/>
  <c r="Y26" i="62"/>
  <c r="CC26" i="62"/>
  <c r="BO26" i="62"/>
  <c r="S26" i="62"/>
  <c r="BC26" i="62"/>
  <c r="AE26" i="62"/>
  <c r="M26" i="62"/>
  <c r="AQ26" i="62"/>
  <c r="G26" i="62"/>
  <c r="AW26" i="62"/>
  <c r="BV26" i="62"/>
  <c r="BI26" i="62"/>
  <c r="BI47" i="62"/>
  <c r="AW47" i="62"/>
  <c r="AK47" i="62"/>
  <c r="Y47" i="62"/>
  <c r="M47" i="62"/>
  <c r="BC47" i="62"/>
  <c r="CC47" i="62"/>
  <c r="BO47" i="62"/>
  <c r="AQ47" i="62"/>
  <c r="AE47" i="62"/>
  <c r="S47" i="62"/>
  <c r="G47" i="62"/>
  <c r="BV47" i="62"/>
  <c r="BC29" i="62"/>
  <c r="AQ29" i="62"/>
  <c r="AE29" i="62"/>
  <c r="S29" i="62"/>
  <c r="G29" i="62"/>
  <c r="BV29" i="62"/>
  <c r="BI29" i="62"/>
  <c r="AW29" i="62"/>
  <c r="AK29" i="62"/>
  <c r="Y29" i="62"/>
  <c r="M29" i="62"/>
  <c r="CC29" i="62"/>
  <c r="BO29" i="62"/>
  <c r="AE30" i="62"/>
  <c r="S30" i="62"/>
  <c r="G30" i="62"/>
  <c r="AW30" i="62"/>
  <c r="AQ30" i="62"/>
  <c r="BV30" i="62"/>
  <c r="BI30" i="62"/>
  <c r="AK30" i="62"/>
  <c r="Y30" i="62"/>
  <c r="M30" i="62"/>
  <c r="CC30" i="62"/>
  <c r="BO30" i="62"/>
  <c r="BC30" i="62"/>
  <c r="AQ12" i="62"/>
  <c r="S12" i="62"/>
  <c r="G12" i="62"/>
  <c r="BV12" i="62"/>
  <c r="BI12" i="62"/>
  <c r="AW12" i="62"/>
  <c r="AK12" i="62"/>
  <c r="Y12" i="62"/>
  <c r="M12" i="62"/>
  <c r="CC12" i="62"/>
  <c r="BO12" i="62"/>
  <c r="BC12" i="62"/>
  <c r="AE12" i="62"/>
  <c r="S19" i="62"/>
  <c r="BV19" i="62"/>
  <c r="BI19" i="62"/>
  <c r="AW19" i="62"/>
  <c r="AK19" i="62"/>
  <c r="M19" i="62"/>
  <c r="BO19" i="62"/>
  <c r="Y19" i="62"/>
  <c r="CC19" i="62"/>
  <c r="G19" i="62"/>
  <c r="AQ19" i="62"/>
  <c r="AE19" i="62"/>
  <c r="BC19" i="62"/>
  <c r="AW23" i="62"/>
  <c r="AK23" i="62"/>
  <c r="BV23" i="62"/>
  <c r="Y23" i="62"/>
  <c r="M23" i="62"/>
  <c r="CC23" i="62"/>
  <c r="BO23" i="62"/>
  <c r="BC23" i="62"/>
  <c r="BI23" i="62"/>
  <c r="AQ23" i="62"/>
  <c r="G23" i="62"/>
  <c r="AE23" i="62"/>
  <c r="S23" i="62"/>
  <c r="Y25" i="62"/>
  <c r="M25" i="62"/>
  <c r="CC25" i="62"/>
  <c r="BO25" i="62"/>
  <c r="AE25" i="62"/>
  <c r="AK25" i="62"/>
  <c r="AQ25" i="62"/>
  <c r="BC25" i="62"/>
  <c r="S25" i="62"/>
  <c r="G25" i="62"/>
  <c r="BV25" i="62"/>
  <c r="BI25" i="62"/>
  <c r="AW25" i="62"/>
  <c r="BI43" i="62"/>
  <c r="AW43" i="62"/>
  <c r="AK43" i="62"/>
  <c r="BV43" i="62"/>
  <c r="S43" i="62"/>
  <c r="Y43" i="62"/>
  <c r="M43" i="62"/>
  <c r="CC43" i="62"/>
  <c r="BO43" i="62"/>
  <c r="BC43" i="62"/>
  <c r="AE43" i="62"/>
  <c r="G43" i="62"/>
  <c r="AQ43" i="62"/>
  <c r="AE11" i="62"/>
  <c r="S11" i="62"/>
  <c r="AQ11" i="62"/>
  <c r="G11" i="62"/>
  <c r="AK11" i="62"/>
  <c r="BI11" i="62"/>
  <c r="AW11" i="62"/>
  <c r="BC11" i="62"/>
  <c r="BV11" i="62"/>
  <c r="Y11" i="62"/>
  <c r="M11" i="62"/>
  <c r="CC11" i="62"/>
  <c r="BO11" i="62"/>
  <c r="F5" i="60"/>
  <c r="F5" i="61"/>
  <c r="AF11" i="57"/>
  <c r="S8" i="57"/>
  <c r="Z11" i="57" a="1"/>
  <c r="Z11" i="57" s="1"/>
  <c r="X11" i="57" a="1"/>
  <c r="X11" i="57" s="1"/>
  <c r="AA11" i="57" a="1"/>
  <c r="AA11" i="57" s="1"/>
  <c r="AB11" i="57" a="1"/>
  <c r="AB11" i="57" s="1"/>
  <c r="AC11" i="57" a="1"/>
  <c r="AC11" i="57" s="1"/>
  <c r="V11" i="57" a="1"/>
  <c r="V11" i="57" s="1"/>
  <c r="AD11" i="57" a="1"/>
  <c r="AD11" i="57" s="1"/>
  <c r="W11" i="57" a="1"/>
  <c r="W11" i="57" s="1"/>
  <c r="Y11" i="57" a="1"/>
  <c r="Y11" i="57" s="1"/>
  <c r="AB8" i="57" a="1"/>
  <c r="AB8" i="57" s="1"/>
  <c r="V8" i="57" a="1"/>
  <c r="V8" i="57" s="1"/>
  <c r="AC8" i="57" a="1"/>
  <c r="AC8" i="57" s="1"/>
  <c r="W8" i="57" a="1"/>
  <c r="W8" i="57" s="1"/>
  <c r="AD8" i="57" a="1"/>
  <c r="AD8" i="57" s="1"/>
  <c r="X8" i="57" a="1"/>
  <c r="X8" i="57" s="1"/>
  <c r="Y8" i="57" a="1"/>
  <c r="Y8" i="57" s="1"/>
  <c r="Z8" i="57" a="1"/>
  <c r="Z8" i="57" s="1"/>
  <c r="AA8" i="57" a="1"/>
  <c r="AA8" i="57" s="1"/>
  <c r="P17" i="57"/>
  <c r="AF17" i="57" s="1" a="1"/>
  <c r="P12" i="57"/>
  <c r="P9" i="57"/>
  <c r="U9" i="57" s="1" a="1"/>
  <c r="BT12" i="62"/>
  <c r="BM12" i="62"/>
  <c r="BG12" i="62"/>
  <c r="BA12" i="62"/>
  <c r="AU12" i="62"/>
  <c r="AO12" i="62"/>
  <c r="AI12" i="62"/>
  <c r="AC12" i="62"/>
  <c r="W12" i="62"/>
  <c r="AC43" i="62"/>
  <c r="W43" i="62"/>
  <c r="BT43" i="62"/>
  <c r="BM43" i="62"/>
  <c r="BG43" i="62"/>
  <c r="BA43" i="62"/>
  <c r="AU43" i="62"/>
  <c r="AO43" i="62"/>
  <c r="AI43" i="62"/>
  <c r="BT11" i="62"/>
  <c r="BM11" i="62"/>
  <c r="BG11" i="62"/>
  <c r="BA11" i="62"/>
  <c r="AU11" i="62"/>
  <c r="AO11" i="62"/>
  <c r="AI11" i="62"/>
  <c r="AC11" i="62"/>
  <c r="W11" i="62"/>
  <c r="AC28" i="62"/>
  <c r="W28" i="62"/>
  <c r="BT28" i="62"/>
  <c r="BM28" i="62"/>
  <c r="BG28" i="62"/>
  <c r="BA28" i="62"/>
  <c r="AU28" i="62"/>
  <c r="AO28" i="62"/>
  <c r="AI28" i="62"/>
  <c r="BG14" i="62"/>
  <c r="BA14" i="62"/>
  <c r="AU14" i="62"/>
  <c r="AO14" i="62"/>
  <c r="AI14" i="62"/>
  <c r="AC14" i="62"/>
  <c r="W14" i="62"/>
  <c r="BT14" i="62"/>
  <c r="BM14" i="62"/>
  <c r="AO42" i="62"/>
  <c r="AI42" i="62"/>
  <c r="AC42" i="62"/>
  <c r="W42" i="62"/>
  <c r="BT42" i="62"/>
  <c r="BM42" i="62"/>
  <c r="BG42" i="62"/>
  <c r="BA42" i="62"/>
  <c r="AU42" i="62"/>
  <c r="BA26" i="62"/>
  <c r="AU26" i="62"/>
  <c r="AO26" i="62"/>
  <c r="AI26" i="62"/>
  <c r="AC26" i="62"/>
  <c r="W26" i="62"/>
  <c r="BT26" i="62"/>
  <c r="BM26" i="62"/>
  <c r="BG26" i="62"/>
  <c r="BA38" i="62"/>
  <c r="AU38" i="62"/>
  <c r="AO38" i="62"/>
  <c r="AI38" i="62"/>
  <c r="AC38" i="62"/>
  <c r="W38" i="62"/>
  <c r="BT38" i="62"/>
  <c r="BM38" i="62"/>
  <c r="BG38" i="62"/>
  <c r="BT47" i="62"/>
  <c r="BM47" i="62"/>
  <c r="BG47" i="62"/>
  <c r="AO47" i="62"/>
  <c r="BA47" i="62"/>
  <c r="AU47" i="62"/>
  <c r="AI47" i="62"/>
  <c r="AC47" i="62"/>
  <c r="W47" i="62"/>
  <c r="BT24" i="62"/>
  <c r="BM24" i="62"/>
  <c r="BG24" i="62"/>
  <c r="BA24" i="62"/>
  <c r="AU24" i="62"/>
  <c r="AO24" i="62"/>
  <c r="AI24" i="62"/>
  <c r="AC24" i="62"/>
  <c r="W24" i="62"/>
  <c r="BM31" i="62"/>
  <c r="BG31" i="62"/>
  <c r="BA31" i="62"/>
  <c r="AU31" i="62"/>
  <c r="AO31" i="62"/>
  <c r="AI31" i="62"/>
  <c r="AC31" i="62"/>
  <c r="W31" i="62"/>
  <c r="BT31" i="62"/>
  <c r="AO27" i="62"/>
  <c r="AI27" i="62"/>
  <c r="AC27" i="62"/>
  <c r="W27" i="62"/>
  <c r="BT27" i="62"/>
  <c r="BM27" i="62"/>
  <c r="BG27" i="62"/>
  <c r="BA27" i="62"/>
  <c r="AU27" i="62"/>
  <c r="BT29" i="62"/>
  <c r="BM29" i="62"/>
  <c r="BG29" i="62"/>
  <c r="BA29" i="62"/>
  <c r="AU29" i="62"/>
  <c r="AO29" i="62"/>
  <c r="AI29" i="62"/>
  <c r="AC29" i="62"/>
  <c r="W29" i="62"/>
  <c r="BT30" i="62"/>
  <c r="BM30" i="62"/>
  <c r="BG30" i="62"/>
  <c r="BA30" i="62"/>
  <c r="AU30" i="62"/>
  <c r="AC30" i="62"/>
  <c r="AO30" i="62"/>
  <c r="AI30" i="62"/>
  <c r="W30" i="62"/>
  <c r="BT23" i="62"/>
  <c r="BM23" i="62"/>
  <c r="BG23" i="62"/>
  <c r="AO23" i="62"/>
  <c r="BA23" i="62"/>
  <c r="AU23" i="62"/>
  <c r="AI23" i="62"/>
  <c r="AC23" i="62"/>
  <c r="W23" i="62"/>
  <c r="BM25" i="62"/>
  <c r="BG25" i="62"/>
  <c r="BA25" i="62"/>
  <c r="AU25" i="62"/>
  <c r="AO25" i="62"/>
  <c r="AI25" i="62"/>
  <c r="AC25" i="62"/>
  <c r="W25" i="62"/>
  <c r="BT25" i="62"/>
  <c r="AU19" i="62"/>
  <c r="AO19" i="62"/>
  <c r="AI19" i="62"/>
  <c r="AC19" i="62"/>
  <c r="W19" i="62"/>
  <c r="BT19" i="62"/>
  <c r="BM19" i="62"/>
  <c r="BG19" i="62"/>
  <c r="BA19" i="62"/>
  <c r="AC22" i="62"/>
  <c r="W22" i="62"/>
  <c r="BT22" i="62"/>
  <c r="BA22" i="62"/>
  <c r="BM22" i="62"/>
  <c r="BG22" i="62"/>
  <c r="AU22" i="62"/>
  <c r="AO22" i="62"/>
  <c r="AI22" i="62"/>
  <c r="F23" i="49"/>
  <c r="J23" i="49"/>
  <c r="G23" i="49"/>
  <c r="P25" i="27"/>
  <c r="P18" i="27"/>
  <c r="G18" i="27"/>
  <c r="G37" i="27"/>
  <c r="P46" i="27"/>
  <c r="P24" i="27"/>
  <c r="G21" i="27"/>
  <c r="G46" i="27"/>
  <c r="G24" i="27"/>
  <c r="G28" i="27"/>
  <c r="P42" i="27"/>
  <c r="G23" i="27"/>
  <c r="P28" i="27"/>
  <c r="G42" i="27"/>
  <c r="P23" i="27"/>
  <c r="G27" i="27"/>
  <c r="G13" i="27"/>
  <c r="P21" i="27"/>
  <c r="P41" i="27"/>
  <c r="P27" i="27"/>
  <c r="P13" i="27"/>
  <c r="G41" i="27"/>
  <c r="G22" i="27"/>
  <c r="G25" i="27"/>
  <c r="G30" i="27"/>
  <c r="P22" i="27"/>
  <c r="P30" i="27"/>
  <c r="G26" i="27"/>
  <c r="P10" i="27"/>
  <c r="P26" i="27"/>
  <c r="P37" i="27"/>
  <c r="P29" i="27"/>
  <c r="G29" i="27"/>
  <c r="Q29" i="62"/>
  <c r="E26" i="62"/>
  <c r="K11" i="62"/>
  <c r="K12" i="62"/>
  <c r="E28" i="62"/>
  <c r="T11" i="57" a="1"/>
  <c r="K27" i="62"/>
  <c r="E38" i="62"/>
  <c r="Q19" i="62"/>
  <c r="K22" i="62"/>
  <c r="E24" i="62"/>
  <c r="Q28" i="62"/>
  <c r="K19" i="62"/>
  <c r="Q11" i="62"/>
  <c r="K25" i="62"/>
  <c r="Q23" i="62"/>
  <c r="Q26" i="62"/>
  <c r="U8" i="57" a="1"/>
  <c r="K43" i="62"/>
  <c r="E19" i="62"/>
  <c r="Q47" i="62"/>
  <c r="K30" i="62"/>
  <c r="K26" i="62"/>
  <c r="K28" i="62"/>
  <c r="E27" i="62"/>
  <c r="Q14" i="62"/>
  <c r="K29" i="62"/>
  <c r="Q27" i="62"/>
  <c r="U11" i="57" a="1"/>
  <c r="E23" i="62"/>
  <c r="K38" i="62"/>
  <c r="E22" i="62"/>
  <c r="E12" i="62"/>
  <c r="Q30" i="62"/>
  <c r="Q38" i="62"/>
  <c r="T8" i="57" a="1"/>
  <c r="Q43" i="62"/>
  <c r="AF8" i="57" a="1"/>
  <c r="K42" i="62"/>
  <c r="K47" i="62"/>
  <c r="E11" i="62"/>
  <c r="E42" i="62"/>
  <c r="E31" i="62"/>
  <c r="Q12" i="62"/>
  <c r="K31" i="62"/>
  <c r="E25" i="62"/>
  <c r="E43" i="62"/>
  <c r="Q25" i="62"/>
  <c r="K23" i="62"/>
  <c r="K14" i="62"/>
  <c r="Q24" i="62"/>
  <c r="Q31" i="62"/>
  <c r="Q42" i="62"/>
  <c r="E30" i="62"/>
  <c r="Q22" i="62"/>
  <c r="E47" i="62"/>
  <c r="S11" i="57" a="1"/>
  <c r="K24" i="62"/>
  <c r="E29" i="62"/>
  <c r="E14" i="62"/>
  <c r="F14" i="61" a="1"/>
  <c r="G12" i="60" a="1"/>
  <c r="H14" i="61" a="1"/>
  <c r="G14" i="60" a="1"/>
  <c r="H14" i="60" a="1"/>
  <c r="F12" i="61" a="1"/>
  <c r="H12" i="61" a="1"/>
  <c r="G12" i="61" a="1"/>
  <c r="F14" i="60" a="1"/>
  <c r="H12" i="60" a="1"/>
  <c r="G14" i="61" a="1"/>
  <c r="F12" i="60" a="1"/>
  <c r="Y10" i="62" l="1"/>
  <c r="Y16" i="62" s="1"/>
  <c r="AK10" i="62"/>
  <c r="AK16" i="62" s="1"/>
  <c r="AK17" i="62" s="1"/>
  <c r="BV10" i="62"/>
  <c r="BV16" i="62" s="1"/>
  <c r="BV17" i="62" s="1"/>
  <c r="BI10" i="62"/>
  <c r="BI16" i="62" s="1"/>
  <c r="BI17" i="62" s="1"/>
  <c r="AE10" i="62"/>
  <c r="AE16" i="62" s="1"/>
  <c r="AE17" i="62" s="1"/>
  <c r="M10" i="62"/>
  <c r="M16" i="62" s="1"/>
  <c r="F14" i="61"/>
  <c r="H14" i="61"/>
  <c r="G14" i="61"/>
  <c r="G14" i="60"/>
  <c r="H14" i="60"/>
  <c r="F14" i="60"/>
  <c r="G12" i="60"/>
  <c r="H12" i="60"/>
  <c r="F12" i="60"/>
  <c r="F17" i="60" s="1"/>
  <c r="F18" i="60" s="1"/>
  <c r="BC21" i="62"/>
  <c r="BC34" i="62" s="1"/>
  <c r="AQ21" i="62"/>
  <c r="AQ34" i="62" s="1"/>
  <c r="AE21" i="62"/>
  <c r="AE34" i="62" s="1"/>
  <c r="AQ10" i="62"/>
  <c r="AQ16" i="62" s="1"/>
  <c r="S10" i="62"/>
  <c r="S16" i="62" s="1"/>
  <c r="M21" i="62"/>
  <c r="M34" i="62" s="1"/>
  <c r="BO10" i="62"/>
  <c r="BO16" i="62" s="1"/>
  <c r="AW10" i="62"/>
  <c r="AW16" i="62" s="1"/>
  <c r="Y21" i="62"/>
  <c r="Y34" i="62" s="1"/>
  <c r="BV21" i="62"/>
  <c r="BV34" i="62" s="1"/>
  <c r="AK21" i="62"/>
  <c r="AK34" i="62" s="1"/>
  <c r="BO21" i="62"/>
  <c r="BO34" i="62" s="1"/>
  <c r="AW21" i="62"/>
  <c r="AW34" i="62" s="1"/>
  <c r="S21" i="62"/>
  <c r="S34" i="62" s="1"/>
  <c r="BI21" i="62"/>
  <c r="BI34" i="62" s="1"/>
  <c r="BC10" i="62"/>
  <c r="BC16" i="62" s="1"/>
  <c r="T8" i="57"/>
  <c r="AF8" i="57"/>
  <c r="AF14" i="57" s="1"/>
  <c r="U8" i="57"/>
  <c r="H12" i="61"/>
  <c r="H17" i="61" s="1"/>
  <c r="H18" i="61" s="1"/>
  <c r="G12" i="61"/>
  <c r="G17" i="61" s="1"/>
  <c r="G18" i="61" s="1"/>
  <c r="AF17" i="57"/>
  <c r="F12" i="61"/>
  <c r="U11" i="57"/>
  <c r="T11" i="57"/>
  <c r="S11" i="57"/>
  <c r="S14" i="57" s="1"/>
  <c r="S16" i="57" s="1"/>
  <c r="U9" i="57"/>
  <c r="W9" i="57" a="1"/>
  <c r="W9" i="57" s="1"/>
  <c r="X9" i="57" a="1"/>
  <c r="X9" i="57" s="1"/>
  <c r="AA9" i="57" a="1"/>
  <c r="AA9" i="57" s="1"/>
  <c r="AD9" i="57" a="1"/>
  <c r="AD9" i="57" s="1"/>
  <c r="Y9" i="57" a="1"/>
  <c r="Y9" i="57" s="1"/>
  <c r="AB9" i="57" a="1"/>
  <c r="AB9" i="57" s="1"/>
  <c r="Z9" i="57" a="1"/>
  <c r="Z9" i="57" s="1"/>
  <c r="V9" i="57" a="1"/>
  <c r="V9" i="57" s="1"/>
  <c r="AC9" i="57" a="1"/>
  <c r="AC9" i="57" s="1"/>
  <c r="W12" i="57" a="1"/>
  <c r="W12" i="57" s="1"/>
  <c r="X12" i="57" a="1"/>
  <c r="X12" i="57" s="1"/>
  <c r="Y12" i="57" a="1"/>
  <c r="Y12" i="57" s="1"/>
  <c r="AB12" i="57" a="1"/>
  <c r="AB12" i="57" s="1"/>
  <c r="V12" i="57" a="1"/>
  <c r="V12" i="57" s="1"/>
  <c r="Z12" i="57" a="1"/>
  <c r="Z12" i="57" s="1"/>
  <c r="AA12" i="57" a="1"/>
  <c r="AA12" i="57" s="1"/>
  <c r="AD12" i="57" a="1"/>
  <c r="AD12" i="57" s="1"/>
  <c r="AC12" i="57" a="1"/>
  <c r="AC12" i="57" s="1"/>
  <c r="AC17" i="57" a="1"/>
  <c r="AC17" i="57" s="1"/>
  <c r="AB17" i="57" a="1"/>
  <c r="AB17" i="57" s="1"/>
  <c r="AA17" i="57" a="1"/>
  <c r="AA17" i="57" s="1"/>
  <c r="Z17" i="57" a="1"/>
  <c r="Z17" i="57" s="1"/>
  <c r="Y17" i="57" a="1"/>
  <c r="Y17" i="57" s="1"/>
  <c r="X17" i="57" a="1"/>
  <c r="X17" i="57" s="1"/>
  <c r="V17" i="57" a="1"/>
  <c r="V17" i="57" s="1"/>
  <c r="W17" i="57" a="1"/>
  <c r="W17" i="57" s="1"/>
  <c r="AD17" i="57" a="1"/>
  <c r="AD17" i="57" s="1"/>
  <c r="AD14" i="57"/>
  <c r="AD16" i="57" s="1"/>
  <c r="W14" i="57"/>
  <c r="W16" i="57" s="1"/>
  <c r="P18" i="57"/>
  <c r="X14" i="57"/>
  <c r="X16" i="57" s="1"/>
  <c r="AC14" i="57"/>
  <c r="AC16" i="57" s="1"/>
  <c r="Y14" i="57"/>
  <c r="Y16" i="57" s="1"/>
  <c r="AB14" i="57"/>
  <c r="AB16" i="57" s="1"/>
  <c r="V14" i="57"/>
  <c r="V16" i="57" s="1"/>
  <c r="AA14" i="57"/>
  <c r="AA16" i="57" s="1"/>
  <c r="Z14" i="57"/>
  <c r="Z16" i="57" s="1"/>
  <c r="AY12" i="62"/>
  <c r="AG30" i="62"/>
  <c r="G10" i="62"/>
  <c r="G16" i="62" s="1"/>
  <c r="O43" i="62"/>
  <c r="U24" i="62"/>
  <c r="AY26" i="62"/>
  <c r="AS19" i="62"/>
  <c r="I27" i="62"/>
  <c r="I42" i="62"/>
  <c r="U26" i="62"/>
  <c r="AS29" i="62"/>
  <c r="BX31" i="62"/>
  <c r="BK25" i="62"/>
  <c r="BE27" i="62"/>
  <c r="AY38" i="62"/>
  <c r="BQ25" i="62"/>
  <c r="BX30" i="62"/>
  <c r="AY24" i="62"/>
  <c r="AA12" i="62"/>
  <c r="O14" i="62"/>
  <c r="AY28" i="62"/>
  <c r="AA25" i="62"/>
  <c r="AA23" i="62"/>
  <c r="AY27" i="62"/>
  <c r="BX38" i="62"/>
  <c r="BK26" i="62"/>
  <c r="AG12" i="62"/>
  <c r="U23" i="62"/>
  <c r="AY30" i="62"/>
  <c r="AS27" i="62"/>
  <c r="AY42" i="62"/>
  <c r="AA43" i="62"/>
  <c r="BE19" i="62"/>
  <c r="AY19" i="62"/>
  <c r="BK19" i="62"/>
  <c r="AM25" i="62"/>
  <c r="BK29" i="62"/>
  <c r="BQ43" i="62"/>
  <c r="BK12" i="62"/>
  <c r="BE26" i="62"/>
  <c r="AM47" i="62"/>
  <c r="W21" i="62"/>
  <c r="W34" i="62" s="1"/>
  <c r="BQ30" i="62"/>
  <c r="BK27" i="62"/>
  <c r="AS47" i="62"/>
  <c r="AM29" i="62"/>
  <c r="AY31" i="62"/>
  <c r="O24" i="62"/>
  <c r="BX43" i="62"/>
  <c r="AY43" i="62"/>
  <c r="BE25" i="62"/>
  <c r="BG21" i="62"/>
  <c r="BG34" i="62" s="1"/>
  <c r="BA21" i="62"/>
  <c r="BA34" i="62" s="1"/>
  <c r="AI21" i="62"/>
  <c r="AI34" i="62" s="1"/>
  <c r="AO21" i="62"/>
  <c r="AO34" i="62" s="1"/>
  <c r="AC21" i="62"/>
  <c r="AC34" i="62" s="1"/>
  <c r="BT21" i="62"/>
  <c r="BT34" i="62" s="1"/>
  <c r="Q21" i="62"/>
  <c r="Q34" i="62" s="1"/>
  <c r="AU21" i="62"/>
  <c r="AU34" i="62" s="1"/>
  <c r="K21" i="62"/>
  <c r="K34" i="62" s="1"/>
  <c r="BM21" i="62"/>
  <c r="BM34" i="62" s="1"/>
  <c r="I29" i="62"/>
  <c r="BQ19" i="62"/>
  <c r="AA26" i="62"/>
  <c r="I25" i="62"/>
  <c r="BE29" i="62"/>
  <c r="BK47" i="62"/>
  <c r="AA27" i="62"/>
  <c r="AM31" i="62"/>
  <c r="AM42" i="62"/>
  <c r="BQ28" i="62"/>
  <c r="G21" i="62"/>
  <c r="G34" i="62" s="1"/>
  <c r="BQ12" i="62"/>
  <c r="AG29" i="62"/>
  <c r="AG19" i="62"/>
  <c r="O27" i="62"/>
  <c r="AS31" i="62"/>
  <c r="U42" i="62"/>
  <c r="AY14" i="62"/>
  <c r="U27" i="62"/>
  <c r="AM23" i="62"/>
  <c r="BE30" i="62"/>
  <c r="AY29" i="62"/>
  <c r="AM12" i="62"/>
  <c r="AA38" i="62"/>
  <c r="BQ27" i="62"/>
  <c r="U14" i="62"/>
  <c r="AG28" i="62"/>
  <c r="I23" i="62"/>
  <c r="O30" i="62"/>
  <c r="BK30" i="62"/>
  <c r="U19" i="62"/>
  <c r="AM38" i="62"/>
  <c r="BX27" i="62"/>
  <c r="AG27" i="62"/>
  <c r="BQ26" i="62"/>
  <c r="AG26" i="62"/>
  <c r="AA31" i="62"/>
  <c r="BQ42" i="62"/>
  <c r="AS42" i="62"/>
  <c r="BK24" i="62"/>
  <c r="AA14" i="62"/>
  <c r="O28" i="62"/>
  <c r="I30" i="62"/>
  <c r="BX47" i="62"/>
  <c r="I14" i="62"/>
  <c r="BX28" i="62"/>
  <c r="AG14" i="62"/>
  <c r="AM43" i="62"/>
  <c r="BX23" i="62"/>
  <c r="AM30" i="62"/>
  <c r="AG42" i="62"/>
  <c r="BX14" i="62"/>
  <c r="U30" i="62"/>
  <c r="I22" i="62"/>
  <c r="E21" i="62"/>
  <c r="BX22" i="62"/>
  <c r="BX25" i="62"/>
  <c r="BK43" i="62"/>
  <c r="AY23" i="62"/>
  <c r="I47" i="62"/>
  <c r="AA19" i="62"/>
  <c r="BQ38" i="62"/>
  <c r="AS38" i="62"/>
  <c r="I31" i="62"/>
  <c r="AG24" i="62"/>
  <c r="I11" i="62"/>
  <c r="E10" i="62"/>
  <c r="O11" i="62"/>
  <c r="K10" i="62"/>
  <c r="K16" i="62" s="1"/>
  <c r="BK23" i="62"/>
  <c r="U12" i="62"/>
  <c r="O12" i="62"/>
  <c r="BE38" i="62"/>
  <c r="BE14" i="62"/>
  <c r="BM10" i="62"/>
  <c r="BM16" i="62" s="1"/>
  <c r="BQ11" i="62"/>
  <c r="BE22" i="62"/>
  <c r="BE23" i="62"/>
  <c r="O26" i="62"/>
  <c r="AM24" i="62"/>
  <c r="BK14" i="62"/>
  <c r="AA28" i="62"/>
  <c r="AS43" i="62"/>
  <c r="AS22" i="62"/>
  <c r="U22" i="62"/>
  <c r="AS25" i="62"/>
  <c r="O23" i="62"/>
  <c r="AS30" i="62"/>
  <c r="U29" i="62"/>
  <c r="O47" i="62"/>
  <c r="BE47" i="62"/>
  <c r="I19" i="62"/>
  <c r="AM19" i="62"/>
  <c r="I12" i="62"/>
  <c r="AS12" i="62"/>
  <c r="U38" i="62"/>
  <c r="BK38" i="62"/>
  <c r="U31" i="62"/>
  <c r="BK31" i="62"/>
  <c r="BE42" i="62"/>
  <c r="BX24" i="62"/>
  <c r="AM14" i="62"/>
  <c r="BK28" i="62"/>
  <c r="AS28" i="62"/>
  <c r="BT10" i="62"/>
  <c r="BT16" i="62" s="1"/>
  <c r="BX11" i="62"/>
  <c r="BE31" i="62"/>
  <c r="BQ14" i="62"/>
  <c r="AG11" i="62"/>
  <c r="AC10" i="62"/>
  <c r="AC16" i="62" s="1"/>
  <c r="AY11" i="62"/>
  <c r="AU10" i="62"/>
  <c r="AU16" i="62" s="1"/>
  <c r="AM22" i="62"/>
  <c r="BK22" i="62"/>
  <c r="I43" i="62"/>
  <c r="O29" i="62"/>
  <c r="BQ47" i="62"/>
  <c r="AA47" i="62"/>
  <c r="I38" i="62"/>
  <c r="O42" i="62"/>
  <c r="I24" i="62"/>
  <c r="BK11" i="62"/>
  <c r="BG10" i="62"/>
  <c r="BG16" i="62" s="1"/>
  <c r="AA22" i="62"/>
  <c r="BE11" i="62"/>
  <c r="BA10" i="62"/>
  <c r="BA16" i="62" s="1"/>
  <c r="O22" i="62"/>
  <c r="AG25" i="62"/>
  <c r="AY25" i="62"/>
  <c r="U43" i="62"/>
  <c r="BQ23" i="62"/>
  <c r="AA29" i="62"/>
  <c r="AG47" i="62"/>
  <c r="BX12" i="62"/>
  <c r="AM26" i="62"/>
  <c r="O31" i="62"/>
  <c r="AA42" i="62"/>
  <c r="BX42" i="62"/>
  <c r="BE24" i="62"/>
  <c r="AM28" i="62"/>
  <c r="AY22" i="62"/>
  <c r="O25" i="62"/>
  <c r="BE43" i="62"/>
  <c r="AS23" i="62"/>
  <c r="AA30" i="62"/>
  <c r="BX29" i="62"/>
  <c r="U47" i="62"/>
  <c r="BX19" i="62"/>
  <c r="BE12" i="62"/>
  <c r="AM27" i="62"/>
  <c r="BX26" i="62"/>
  <c r="BQ24" i="62"/>
  <c r="AS24" i="62"/>
  <c r="AM11" i="62"/>
  <c r="AI10" i="62"/>
  <c r="AI16" i="62" s="1"/>
  <c r="AS11" i="62"/>
  <c r="AO10" i="62"/>
  <c r="AO16" i="62" s="1"/>
  <c r="BQ22" i="62"/>
  <c r="U25" i="62"/>
  <c r="AG43" i="62"/>
  <c r="AG23" i="62"/>
  <c r="BQ29" i="62"/>
  <c r="AY47" i="62"/>
  <c r="O19" i="62"/>
  <c r="AG38" i="62"/>
  <c r="I26" i="62"/>
  <c r="AS26" i="62"/>
  <c r="BQ31" i="62"/>
  <c r="AG31" i="62"/>
  <c r="BK42" i="62"/>
  <c r="AS14" i="62"/>
  <c r="I28" i="62"/>
  <c r="U28" i="62"/>
  <c r="U11" i="62"/>
  <c r="Q10" i="62"/>
  <c r="Q16" i="62" s="1"/>
  <c r="AA11" i="62"/>
  <c r="W10" i="62"/>
  <c r="W16" i="62" s="1"/>
  <c r="AG22" i="62"/>
  <c r="O38" i="62"/>
  <c r="AA24" i="62"/>
  <c r="BE28" i="62"/>
  <c r="T9" i="57" a="1"/>
  <c r="U17" i="57" a="1"/>
  <c r="S9" i="57" a="1"/>
  <c r="T12" i="57" a="1"/>
  <c r="U12" i="57" a="1"/>
  <c r="S12" i="57" a="1"/>
  <c r="T17" i="57" a="1"/>
  <c r="S17" i="57" a="1"/>
  <c r="AE36" i="62" l="1"/>
  <c r="AE40" i="62" s="1"/>
  <c r="AE45" i="62" s="1"/>
  <c r="AE49" i="62" s="1"/>
  <c r="AE56" i="62" s="1"/>
  <c r="AK36" i="62"/>
  <c r="AK40" i="62" s="1"/>
  <c r="AK45" i="62" s="1"/>
  <c r="AK49" i="62" s="1"/>
  <c r="AK56" i="62" s="1"/>
  <c r="BV36" i="62"/>
  <c r="BV40" i="62" s="1"/>
  <c r="BV45" i="62" s="1"/>
  <c r="BV49" i="62" s="1"/>
  <c r="BV56" i="62" s="1"/>
  <c r="M36" i="62"/>
  <c r="M40" i="62" s="1"/>
  <c r="M45" i="62" s="1"/>
  <c r="M49" i="62" s="1"/>
  <c r="M56" i="62" s="1"/>
  <c r="BI36" i="62"/>
  <c r="BI40" i="62" s="1"/>
  <c r="BI45" i="62" s="1"/>
  <c r="BI49" i="62" s="1"/>
  <c r="BI56" i="62" s="1"/>
  <c r="M17" i="62"/>
  <c r="BC36" i="62"/>
  <c r="BC40" i="62" s="1"/>
  <c r="BC45" i="62" s="1"/>
  <c r="BC49" i="62" s="1"/>
  <c r="BC56" i="62" s="1"/>
  <c r="BC17" i="62"/>
  <c r="AW36" i="62"/>
  <c r="AW40" i="62" s="1"/>
  <c r="AW45" i="62" s="1"/>
  <c r="AW49" i="62" s="1"/>
  <c r="AW56" i="62" s="1"/>
  <c r="AW17" i="62"/>
  <c r="BO36" i="62"/>
  <c r="BO40" i="62" s="1"/>
  <c r="BO45" i="62" s="1"/>
  <c r="BO49" i="62" s="1"/>
  <c r="BO56" i="62" s="1"/>
  <c r="BO17" i="62"/>
  <c r="Y36" i="62"/>
  <c r="Y40" i="62" s="1"/>
  <c r="Y45" i="62" s="1"/>
  <c r="Y49" i="62" s="1"/>
  <c r="Y56" i="62" s="1"/>
  <c r="Y17" i="62"/>
  <c r="S36" i="62"/>
  <c r="S40" i="62" s="1"/>
  <c r="S45" i="62" s="1"/>
  <c r="S49" i="62" s="1"/>
  <c r="S56" i="62" s="1"/>
  <c r="S17" i="62"/>
  <c r="AQ36" i="62"/>
  <c r="AQ40" i="62" s="1"/>
  <c r="AQ45" i="62" s="1"/>
  <c r="AQ49" i="62" s="1"/>
  <c r="AQ56" i="62" s="1"/>
  <c r="AQ17" i="62"/>
  <c r="V15" i="57"/>
  <c r="AB15" i="57"/>
  <c r="Z15" i="57"/>
  <c r="Y15" i="57"/>
  <c r="AD15" i="57"/>
  <c r="AA15" i="57"/>
  <c r="X15" i="57"/>
  <c r="W15" i="57"/>
  <c r="AC15" i="57"/>
  <c r="AE8" i="57"/>
  <c r="AH8" i="57" s="1"/>
  <c r="U14" i="57"/>
  <c r="U16" i="57" s="1"/>
  <c r="S9" i="57"/>
  <c r="T9" i="57"/>
  <c r="T14" i="57"/>
  <c r="T16" i="57" s="1"/>
  <c r="S12" i="61"/>
  <c r="S17" i="61" s="1"/>
  <c r="S18" i="61" s="1"/>
  <c r="T17" i="57"/>
  <c r="U17" i="57"/>
  <c r="AF20" i="57"/>
  <c r="S17" i="57"/>
  <c r="S20" i="57" s="1"/>
  <c r="F17" i="61"/>
  <c r="F18" i="61" s="1"/>
  <c r="S14" i="60"/>
  <c r="S14" i="61"/>
  <c r="Y20" i="57"/>
  <c r="AE11" i="57"/>
  <c r="Z20" i="57"/>
  <c r="V20" i="57"/>
  <c r="S12" i="57"/>
  <c r="U12" i="57"/>
  <c r="U15" i="57" s="1"/>
  <c r="T12" i="57"/>
  <c r="AA20" i="57"/>
  <c r="X20" i="57"/>
  <c r="AB20" i="57"/>
  <c r="AC18" i="57" a="1"/>
  <c r="AC18" i="57" s="1"/>
  <c r="AB18" i="57" a="1"/>
  <c r="AB18" i="57" s="1"/>
  <c r="AA18" i="57" a="1"/>
  <c r="AA18" i="57" s="1"/>
  <c r="Z18" i="57" a="1"/>
  <c r="Z18" i="57" s="1"/>
  <c r="Y18" i="57" a="1"/>
  <c r="Y18" i="57" s="1"/>
  <c r="V18" i="57" a="1"/>
  <c r="V18" i="57" s="1"/>
  <c r="X18" i="57" a="1"/>
  <c r="X18" i="57" s="1"/>
  <c r="W18" i="57" a="1"/>
  <c r="W18" i="57" s="1"/>
  <c r="AD18" i="57" a="1"/>
  <c r="AD18" i="57" s="1"/>
  <c r="W20" i="57"/>
  <c r="AC20" i="57"/>
  <c r="AD20" i="57"/>
  <c r="BT36" i="62"/>
  <c r="BT40" i="62" s="1"/>
  <c r="BT45" i="62" s="1"/>
  <c r="BT49" i="62" s="1"/>
  <c r="BT56" i="62" s="1"/>
  <c r="BT17" i="62"/>
  <c r="BM36" i="62"/>
  <c r="BM40" i="62" s="1"/>
  <c r="BM45" i="62" s="1"/>
  <c r="BM49" i="62" s="1"/>
  <c r="BM56" i="62" s="1"/>
  <c r="BM17" i="62"/>
  <c r="BG36" i="62"/>
  <c r="BG40" i="62" s="1"/>
  <c r="BG45" i="62" s="1"/>
  <c r="BG49" i="62" s="1"/>
  <c r="BG56" i="62" s="1"/>
  <c r="BG17" i="62"/>
  <c r="BA17" i="62"/>
  <c r="BA36" i="62"/>
  <c r="BA40" i="62" s="1"/>
  <c r="BA45" i="62" s="1"/>
  <c r="BA49" i="62" s="1"/>
  <c r="BA56" i="62" s="1"/>
  <c r="AU36" i="62"/>
  <c r="AU40" i="62" s="1"/>
  <c r="AU45" i="62" s="1"/>
  <c r="AU49" i="62" s="1"/>
  <c r="AU56" i="62" s="1"/>
  <c r="AU17" i="62"/>
  <c r="AO36" i="62"/>
  <c r="AO40" i="62" s="1"/>
  <c r="AO45" i="62" s="1"/>
  <c r="AO49" i="62" s="1"/>
  <c r="AO56" i="62" s="1"/>
  <c r="AO17" i="62"/>
  <c r="AI17" i="62"/>
  <c r="AI36" i="62"/>
  <c r="AI40" i="62" s="1"/>
  <c r="AI45" i="62" s="1"/>
  <c r="AI49" i="62" s="1"/>
  <c r="AI56" i="62" s="1"/>
  <c r="AC36" i="62"/>
  <c r="AC40" i="62" s="1"/>
  <c r="AC45" i="62" s="1"/>
  <c r="AC49" i="62" s="1"/>
  <c r="AC56" i="62" s="1"/>
  <c r="AC17" i="62"/>
  <c r="W36" i="62"/>
  <c r="W40" i="62" s="1"/>
  <c r="W45" i="62" s="1"/>
  <c r="W49" i="62" s="1"/>
  <c r="W56" i="62" s="1"/>
  <c r="W17" i="62"/>
  <c r="Q36" i="62"/>
  <c r="Q40" i="62" s="1"/>
  <c r="Q45" i="62" s="1"/>
  <c r="Q49" i="62" s="1"/>
  <c r="Q56" i="62" s="1"/>
  <c r="Q17" i="62"/>
  <c r="K36" i="62"/>
  <c r="K40" i="62" s="1"/>
  <c r="K45" i="62" s="1"/>
  <c r="K49" i="62" s="1"/>
  <c r="K56" i="62" s="1"/>
  <c r="K17" i="62"/>
  <c r="G36" i="62"/>
  <c r="G40" i="62" s="1"/>
  <c r="G45" i="62" s="1"/>
  <c r="G49" i="62" s="1"/>
  <c r="G56" i="62" s="1"/>
  <c r="G17" i="62"/>
  <c r="AS10" i="62"/>
  <c r="AY10" i="62"/>
  <c r="BE34" i="62"/>
  <c r="BE21" i="62"/>
  <c r="AM10" i="62"/>
  <c r="O34" i="62"/>
  <c r="O21" i="62"/>
  <c r="AG10" i="62"/>
  <c r="U10" i="62"/>
  <c r="BE10" i="62"/>
  <c r="O10" i="62"/>
  <c r="BQ10" i="62"/>
  <c r="BK10" i="62"/>
  <c r="AS34" i="62"/>
  <c r="AS21" i="62"/>
  <c r="I21" i="62"/>
  <c r="E34" i="62"/>
  <c r="I34" i="62" s="1"/>
  <c r="AY34" i="62"/>
  <c r="AY21" i="62"/>
  <c r="E16" i="62"/>
  <c r="I10" i="62"/>
  <c r="BX10" i="62"/>
  <c r="AG34" i="62"/>
  <c r="AG21" i="62"/>
  <c r="BQ34" i="62"/>
  <c r="BQ21" i="62"/>
  <c r="AM34" i="62"/>
  <c r="AM21" i="62"/>
  <c r="AA34" i="62"/>
  <c r="AA21" i="62"/>
  <c r="BX21" i="62"/>
  <c r="BX34" i="62"/>
  <c r="BK34" i="62"/>
  <c r="BK21" i="62"/>
  <c r="U34" i="62"/>
  <c r="U21" i="62"/>
  <c r="AA10" i="62"/>
  <c r="S18" i="57" a="1"/>
  <c r="U18" i="57" a="1"/>
  <c r="T18" i="57" a="1"/>
  <c r="AE9" i="57" l="1"/>
  <c r="AH9" i="57" s="1"/>
  <c r="V21" i="57"/>
  <c r="AD21" i="57"/>
  <c r="T15" i="57"/>
  <c r="AA21" i="57"/>
  <c r="AB21" i="57"/>
  <c r="AC21" i="57"/>
  <c r="Z21" i="57"/>
  <c r="W21" i="57"/>
  <c r="Y21" i="57"/>
  <c r="S15" i="57"/>
  <c r="X21" i="57"/>
  <c r="AE14" i="57"/>
  <c r="U20" i="57"/>
  <c r="T20" i="57"/>
  <c r="T18" i="57"/>
  <c r="U18" i="57"/>
  <c r="U21" i="57" s="1"/>
  <c r="AE17" i="57"/>
  <c r="AI17" i="57" s="1"/>
  <c r="S18" i="57"/>
  <c r="AH11" i="57"/>
  <c r="AI11" i="57"/>
  <c r="AE12" i="57"/>
  <c r="AH12" i="57" s="1"/>
  <c r="BK17" i="62"/>
  <c r="BK16" i="62"/>
  <c r="U17" i="62"/>
  <c r="U16" i="62"/>
  <c r="AM17" i="62"/>
  <c r="AM16" i="62"/>
  <c r="BX17" i="62"/>
  <c r="BX16" i="62"/>
  <c r="O17" i="62"/>
  <c r="O16" i="62"/>
  <c r="AG17" i="62"/>
  <c r="AG16" i="62"/>
  <c r="AA17" i="62"/>
  <c r="AA16" i="62"/>
  <c r="E17" i="62"/>
  <c r="I17" i="62" s="1"/>
  <c r="E36" i="62"/>
  <c r="I16" i="62"/>
  <c r="AY17" i="62"/>
  <c r="AY16" i="62"/>
  <c r="BQ17" i="62"/>
  <c r="BQ16" i="62"/>
  <c r="BE17" i="62"/>
  <c r="BE16" i="62"/>
  <c r="AS17" i="62"/>
  <c r="AS16" i="62"/>
  <c r="AE20" i="57" l="1"/>
  <c r="AI20" i="57" s="1"/>
  <c r="T21" i="57"/>
  <c r="AE15" i="57"/>
  <c r="AH15" i="57" s="1"/>
  <c r="AH14" i="57"/>
  <c r="AE16" i="57"/>
  <c r="S21" i="57"/>
  <c r="AI14" i="57"/>
  <c r="AE18" i="57"/>
  <c r="AH17" i="57"/>
  <c r="BE36" i="62"/>
  <c r="BX36" i="62"/>
  <c r="AM36" i="62"/>
  <c r="AA36" i="62"/>
  <c r="AG36" i="62"/>
  <c r="U36" i="62"/>
  <c r="AS36" i="62"/>
  <c r="AY36" i="62"/>
  <c r="E40" i="62"/>
  <c r="I36" i="62"/>
  <c r="O36" i="62"/>
  <c r="BQ36" i="62"/>
  <c r="BK36" i="62"/>
  <c r="AE21" i="57" l="1"/>
  <c r="AH20" i="57"/>
  <c r="BQ40" i="62"/>
  <c r="AG40" i="62"/>
  <c r="O40" i="62"/>
  <c r="AA40" i="62"/>
  <c r="I40" i="62"/>
  <c r="E45" i="62"/>
  <c r="AS40" i="62"/>
  <c r="BX40" i="62"/>
  <c r="AY40" i="62"/>
  <c r="AM40" i="62"/>
  <c r="BK40" i="62"/>
  <c r="U40" i="62"/>
  <c r="BE40" i="62"/>
  <c r="U49" i="62" l="1"/>
  <c r="U45" i="62"/>
  <c r="O49" i="62"/>
  <c r="O45" i="62"/>
  <c r="BX49" i="62"/>
  <c r="BX45" i="62"/>
  <c r="I45" i="62"/>
  <c r="E49" i="62"/>
  <c r="AA49" i="62"/>
  <c r="AA45" i="62"/>
  <c r="AG45" i="62"/>
  <c r="AG49" i="62"/>
  <c r="AY49" i="62"/>
  <c r="AY45" i="62"/>
  <c r="AS49" i="62"/>
  <c r="AS45" i="62"/>
  <c r="BQ49" i="62"/>
  <c r="BQ45" i="62"/>
  <c r="BK49" i="62"/>
  <c r="BK45" i="62"/>
  <c r="AM45" i="62"/>
  <c r="AM49" i="62"/>
  <c r="BE45" i="62"/>
  <c r="BE49" i="62"/>
  <c r="I49" i="62" l="1"/>
  <c r="E56" i="62"/>
  <c r="G17" i="60"/>
  <c r="G18" i="60" s="1"/>
  <c r="H17" i="60" l="1"/>
  <c r="H18" i="60" s="1"/>
  <c r="L17" i="60"/>
  <c r="L18" i="60" s="1"/>
  <c r="K17" i="60"/>
  <c r="K18" i="60" s="1"/>
  <c r="J17" i="60"/>
  <c r="J18" i="60" s="1"/>
  <c r="N17" i="60"/>
  <c r="N18" i="60" s="1"/>
  <c r="M17" i="60"/>
  <c r="M18" i="60" s="1"/>
  <c r="I17" i="60"/>
  <c r="I18" i="60" s="1"/>
  <c r="Q17" i="60"/>
  <c r="Q18" i="60" s="1"/>
  <c r="O17" i="60"/>
  <c r="O18" i="60" s="1"/>
  <c r="J27" i="57"/>
  <c r="I34" i="57" a="1"/>
  <c r="I34" i="57" s="1"/>
  <c r="I33" i="57" a="1"/>
  <c r="I33" i="57" s="1"/>
  <c r="I22" i="57"/>
  <c r="I32" i="57"/>
  <c r="CA2" i="62" l="1"/>
  <c r="G1" i="49"/>
  <c r="E1" i="27"/>
  <c r="I29" i="57"/>
  <c r="I28" i="57" a="1"/>
  <c r="I28" i="57" s="1"/>
  <c r="CA42" i="62"/>
  <c r="CA14" i="62"/>
  <c r="CA25" i="62"/>
  <c r="CA43" i="62"/>
  <c r="CA12" i="62"/>
  <c r="CA30" i="62"/>
  <c r="CA19" i="62"/>
  <c r="CA24" i="62"/>
  <c r="CA31" i="62"/>
  <c r="CA22" i="62"/>
  <c r="CA38" i="62"/>
  <c r="CA28" i="62"/>
  <c r="CA29" i="62"/>
  <c r="CA11" i="62"/>
  <c r="CA47" i="62"/>
  <c r="CA27" i="62"/>
  <c r="CA26" i="62"/>
  <c r="CA23" i="62"/>
  <c r="E27" i="27"/>
  <c r="E29" i="27"/>
  <c r="E23" i="27"/>
  <c r="E10" i="27"/>
  <c r="E25" i="27"/>
  <c r="E28" i="27"/>
  <c r="E21" i="27"/>
  <c r="E24" i="27"/>
  <c r="E22" i="27"/>
  <c r="E37" i="27"/>
  <c r="E11" i="27"/>
  <c r="E30" i="27"/>
  <c r="E26" i="27"/>
  <c r="E42" i="27"/>
  <c r="E18" i="27"/>
  <c r="E41" i="27"/>
  <c r="E13" i="27"/>
  <c r="E46" i="27"/>
  <c r="I18" i="27" l="1"/>
  <c r="K18" i="27" s="1"/>
  <c r="I11" i="27"/>
  <c r="K11" i="27" s="1"/>
  <c r="CE19" i="62"/>
  <c r="CE12" i="62"/>
  <c r="G9" i="27"/>
  <c r="G15" i="27" s="1"/>
  <c r="I10" i="27"/>
  <c r="K10" i="27" s="1"/>
  <c r="E9" i="27"/>
  <c r="CC10" i="62"/>
  <c r="CC16" i="62" s="1"/>
  <c r="CA10" i="62"/>
  <c r="CE11" i="62"/>
  <c r="CE43" i="62"/>
  <c r="CE38" i="62"/>
  <c r="CE42" i="62"/>
  <c r="CE27" i="62"/>
  <c r="CE29" i="62"/>
  <c r="CE30" i="62"/>
  <c r="CE28" i="62"/>
  <c r="CE22" i="62"/>
  <c r="CA21" i="62"/>
  <c r="CE24" i="62"/>
  <c r="CE25" i="62"/>
  <c r="CC21" i="62"/>
  <c r="CC34" i="62" s="1"/>
  <c r="CE14" i="62"/>
  <c r="CE47" i="62"/>
  <c r="CE31" i="62"/>
  <c r="CE23" i="62"/>
  <c r="CE26" i="62"/>
  <c r="I30" i="27"/>
  <c r="K30" i="27" s="1"/>
  <c r="I25" i="27"/>
  <c r="K25" i="27" s="1"/>
  <c r="I46" i="27"/>
  <c r="K46" i="27" s="1"/>
  <c r="I21" i="27"/>
  <c r="K21" i="27" s="1"/>
  <c r="E20" i="27"/>
  <c r="I23" i="27"/>
  <c r="K23" i="27" s="1"/>
  <c r="I29" i="27"/>
  <c r="K29" i="27" s="1"/>
  <c r="I13" i="27"/>
  <c r="K13" i="27" s="1"/>
  <c r="I41" i="27"/>
  <c r="K41" i="27" s="1"/>
  <c r="I26" i="27"/>
  <c r="K26" i="27" s="1"/>
  <c r="I24" i="27"/>
  <c r="K24" i="27" s="1"/>
  <c r="I22" i="27"/>
  <c r="K22" i="27" s="1"/>
  <c r="I27" i="27"/>
  <c r="K27" i="27" s="1"/>
  <c r="I42" i="27"/>
  <c r="K42" i="27" s="1"/>
  <c r="I37" i="27"/>
  <c r="K37" i="27" s="1"/>
  <c r="I28" i="27"/>
  <c r="K28" i="27" s="1"/>
  <c r="G20" i="27"/>
  <c r="G33" i="27" s="1"/>
  <c r="N1" i="27"/>
  <c r="H1" i="49"/>
  <c r="F1" i="49"/>
  <c r="J1" i="49"/>
  <c r="P17" i="60"/>
  <c r="P18" i="60" s="1"/>
  <c r="S12" i="60"/>
  <c r="S17" i="60" s="1"/>
  <c r="S18" i="60" s="1"/>
  <c r="I23" i="57" a="1"/>
  <c r="I23" i="57" s="1"/>
  <c r="C2" i="49"/>
  <c r="C2" i="27"/>
  <c r="C3" i="62" a="1"/>
  <c r="C3" i="62" s="1"/>
  <c r="D2" i="58"/>
  <c r="G29" i="49"/>
  <c r="J50" i="49"/>
  <c r="F51" i="49"/>
  <c r="J11" i="49"/>
  <c r="J21" i="49"/>
  <c r="G48" i="49"/>
  <c r="G32" i="49"/>
  <c r="H15" i="49"/>
  <c r="J22" i="49"/>
  <c r="F21" i="49"/>
  <c r="F10" i="49"/>
  <c r="H22" i="49"/>
  <c r="J49" i="49"/>
  <c r="F12" i="49"/>
  <c r="H11" i="49"/>
  <c r="G15" i="49"/>
  <c r="G47" i="49"/>
  <c r="F22" i="49"/>
  <c r="J20" i="49"/>
  <c r="G21" i="49"/>
  <c r="F19" i="49"/>
  <c r="F39" i="49"/>
  <c r="F15" i="49"/>
  <c r="H33" i="49"/>
  <c r="G33" i="49"/>
  <c r="J29" i="49"/>
  <c r="G34" i="49"/>
  <c r="H14" i="49"/>
  <c r="F32" i="49"/>
  <c r="G31" i="49"/>
  <c r="H47" i="49"/>
  <c r="G50" i="49"/>
  <c r="H19" i="49"/>
  <c r="F20" i="49"/>
  <c r="H34" i="49"/>
  <c r="J12" i="49"/>
  <c r="F31" i="49"/>
  <c r="H50" i="49"/>
  <c r="J13" i="49"/>
  <c r="G20" i="49"/>
  <c r="H39" i="49"/>
  <c r="J15" i="49"/>
  <c r="H30" i="49"/>
  <c r="F47" i="49"/>
  <c r="G11" i="49"/>
  <c r="H12" i="49"/>
  <c r="G10" i="49"/>
  <c r="H51" i="49"/>
  <c r="F49" i="49"/>
  <c r="F11" i="49"/>
  <c r="J39" i="49"/>
  <c r="G22" i="49"/>
  <c r="F14" i="49"/>
  <c r="J48" i="49"/>
  <c r="H32" i="49"/>
  <c r="G51" i="49"/>
  <c r="H29" i="49"/>
  <c r="J14" i="49"/>
  <c r="H48" i="49"/>
  <c r="F13" i="49"/>
  <c r="J32" i="49"/>
  <c r="F33" i="49"/>
  <c r="H21" i="49"/>
  <c r="H10" i="49"/>
  <c r="F48" i="49"/>
  <c r="J47" i="49"/>
  <c r="F30" i="49"/>
  <c r="H20" i="49"/>
  <c r="G19" i="49"/>
  <c r="J19" i="49"/>
  <c r="G39" i="49"/>
  <c r="J10" i="49"/>
  <c r="J33" i="49"/>
  <c r="F50" i="49"/>
  <c r="F34" i="49"/>
  <c r="H49" i="49"/>
  <c r="G12" i="49"/>
  <c r="J31" i="49"/>
  <c r="J30" i="49"/>
  <c r="F29" i="49"/>
  <c r="H13" i="49"/>
  <c r="G14" i="49"/>
  <c r="J51" i="49"/>
  <c r="G49" i="49"/>
  <c r="J34" i="49"/>
  <c r="H31" i="49"/>
  <c r="G30" i="49"/>
  <c r="G13" i="49"/>
  <c r="N41" i="27"/>
  <c r="N30" i="27"/>
  <c r="N13" i="27"/>
  <c r="N21" i="27"/>
  <c r="N26" i="27"/>
  <c r="N11" i="27"/>
  <c r="N42" i="27"/>
  <c r="N18" i="27"/>
  <c r="N27" i="27"/>
  <c r="N28" i="27"/>
  <c r="N46" i="27"/>
  <c r="N25" i="27"/>
  <c r="N24" i="27"/>
  <c r="N29" i="27"/>
  <c r="N10" i="27"/>
  <c r="N22" i="27"/>
  <c r="N37" i="27"/>
  <c r="N23" i="27"/>
  <c r="R18" i="27" l="1"/>
  <c r="T18" i="27" s="1"/>
  <c r="R11" i="27"/>
  <c r="T11" i="27" s="1"/>
  <c r="I9" i="27"/>
  <c r="K9" i="27" s="1"/>
  <c r="E15" i="27"/>
  <c r="I15" i="27" s="1"/>
  <c r="K15" i="27" s="1"/>
  <c r="CE10" i="62"/>
  <c r="J41" i="49"/>
  <c r="F41" i="49"/>
  <c r="G41" i="49"/>
  <c r="H41" i="49"/>
  <c r="P9" i="27"/>
  <c r="P15" i="27" s="1"/>
  <c r="R10" i="27"/>
  <c r="T10" i="27" s="1"/>
  <c r="N9" i="27"/>
  <c r="N15" i="27" s="1"/>
  <c r="CA16" i="62"/>
  <c r="CE16" i="62" s="1"/>
  <c r="F17" i="49"/>
  <c r="F53" i="49"/>
  <c r="F25" i="49"/>
  <c r="F37" i="49"/>
  <c r="G53" i="49"/>
  <c r="G37" i="49"/>
  <c r="G25" i="49"/>
  <c r="G17" i="49"/>
  <c r="H25" i="49"/>
  <c r="H17" i="49"/>
  <c r="H53" i="49"/>
  <c r="H37" i="49"/>
  <c r="J37" i="49"/>
  <c r="J25" i="49"/>
  <c r="J53" i="49"/>
  <c r="J17" i="49"/>
  <c r="N20" i="27"/>
  <c r="R21" i="27"/>
  <c r="T21" i="27" s="1"/>
  <c r="R22" i="27"/>
  <c r="T22" i="27" s="1"/>
  <c r="R28" i="27"/>
  <c r="T28" i="27" s="1"/>
  <c r="R29" i="27"/>
  <c r="T29" i="27" s="1"/>
  <c r="R24" i="27"/>
  <c r="T24" i="27" s="1"/>
  <c r="R25" i="27"/>
  <c r="T25" i="27" s="1"/>
  <c r="R42" i="27"/>
  <c r="T42" i="27" s="1"/>
  <c r="R30" i="27"/>
  <c r="T30" i="27" s="1"/>
  <c r="R46" i="27"/>
  <c r="T46" i="27" s="1"/>
  <c r="R26" i="27"/>
  <c r="T26" i="27" s="1"/>
  <c r="R27" i="27"/>
  <c r="T27" i="27" s="1"/>
  <c r="P20" i="27"/>
  <c r="P33" i="27" s="1"/>
  <c r="R23" i="27"/>
  <c r="T23" i="27" s="1"/>
  <c r="R41" i="27"/>
  <c r="T41" i="27" s="1"/>
  <c r="R13" i="27"/>
  <c r="T13" i="27" s="1"/>
  <c r="R37" i="27"/>
  <c r="T37" i="27" s="1"/>
  <c r="CC17" i="62"/>
  <c r="CC36" i="62"/>
  <c r="CC40" i="62" s="1"/>
  <c r="CC45" i="62" s="1"/>
  <c r="CC49" i="62" s="1"/>
  <c r="CC56" i="62" s="1"/>
  <c r="I20" i="27"/>
  <c r="K20" i="27" s="1"/>
  <c r="E33" i="27"/>
  <c r="I33" i="27" s="1"/>
  <c r="K33" i="27" s="1"/>
  <c r="G16" i="27"/>
  <c r="G35" i="27"/>
  <c r="G39" i="27" s="1"/>
  <c r="G44" i="27" s="1"/>
  <c r="G48" i="27" s="1"/>
  <c r="G56" i="27" s="1"/>
  <c r="CE21" i="62"/>
  <c r="CA34" i="62"/>
  <c r="CE34" i="62" s="1"/>
  <c r="D8" i="61"/>
  <c r="C4" i="27"/>
  <c r="J7" i="49"/>
  <c r="C5" i="62"/>
  <c r="C4" i="49"/>
  <c r="D5" i="58"/>
  <c r="D8" i="60"/>
  <c r="J43" i="49" l="1"/>
  <c r="H27" i="49"/>
  <c r="F43" i="49"/>
  <c r="H43" i="49"/>
  <c r="E16" i="27"/>
  <c r="I16" i="27" s="1"/>
  <c r="K16" i="27" s="1"/>
  <c r="G43" i="49"/>
  <c r="CA17" i="62"/>
  <c r="CE17" i="62" s="1"/>
  <c r="R9" i="27"/>
  <c r="T9" i="27" s="1"/>
  <c r="G27" i="49"/>
  <c r="J27" i="49"/>
  <c r="F27" i="49"/>
  <c r="CA36" i="62"/>
  <c r="R15" i="27"/>
  <c r="T15" i="27" s="1"/>
  <c r="N16" i="27"/>
  <c r="N33" i="27"/>
  <c r="R33" i="27" s="1"/>
  <c r="T33" i="27" s="1"/>
  <c r="R20" i="27"/>
  <c r="T20" i="27" s="1"/>
  <c r="E35" i="27"/>
  <c r="P35" i="27"/>
  <c r="P39" i="27" s="1"/>
  <c r="P44" i="27" s="1"/>
  <c r="P48" i="27" s="1"/>
  <c r="P56" i="27" s="1"/>
  <c r="P16" i="27"/>
  <c r="J45" i="49" l="1"/>
  <c r="J55" i="49" s="1"/>
  <c r="H45" i="49"/>
  <c r="H55" i="49" s="1"/>
  <c r="F45" i="49"/>
  <c r="F55" i="49" s="1"/>
  <c r="G45" i="49"/>
  <c r="G55" i="49" s="1"/>
  <c r="N35" i="27"/>
  <c r="R35" i="27" s="1"/>
  <c r="T35" i="27" s="1"/>
  <c r="R16" i="27"/>
  <c r="T16" i="27" s="1"/>
  <c r="CA40" i="62"/>
  <c r="CE36" i="62"/>
  <c r="E39" i="27"/>
  <c r="I35" i="27"/>
  <c r="K35" i="27" s="1"/>
  <c r="N39" i="27" l="1"/>
  <c r="R39" i="27" s="1"/>
  <c r="T39" i="27" s="1"/>
  <c r="CA45" i="62"/>
  <c r="CE40" i="62"/>
  <c r="I39" i="27"/>
  <c r="K39" i="27" s="1"/>
  <c r="E44" i="27"/>
  <c r="N44" i="27" l="1"/>
  <c r="N48" i="27" s="1"/>
  <c r="N56" i="27" s="1"/>
  <c r="I44" i="27"/>
  <c r="K44" i="27" s="1"/>
  <c r="E48" i="27"/>
  <c r="E56" i="27" s="1"/>
  <c r="CA49" i="62"/>
  <c r="CE45" i="62"/>
  <c r="CE49" i="62" l="1"/>
  <c r="CA56" i="62"/>
  <c r="I48" i="27"/>
  <c r="K48" i="27" s="1"/>
  <c r="J56" i="49"/>
  <c r="R48" i="27"/>
  <c r="T48" i="27" s="1"/>
  <c r="G56" i="49"/>
  <c r="R44" i="27"/>
  <c r="T44" i="2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DS</author>
  </authors>
  <commentList>
    <comment ref="Q28" authorId="0" shapeId="0" xr:uid="{A112FBDF-75A8-4860-8BBD-6829F50A135A}">
      <text>
        <r>
          <rPr>
            <sz val="9"/>
            <color indexed="81"/>
            <rFont val="Tahoma"/>
            <family val="2"/>
          </rPr>
          <t xml:space="preserve">Add you own to this list to include what you need as total revenue.
NB this affects the GP
</t>
        </r>
      </text>
    </comment>
    <comment ref="T28" authorId="0" shapeId="0" xr:uid="{F12E80B8-E485-49E5-BD3F-BAA7ADA9400B}">
      <text>
        <r>
          <rPr>
            <b/>
            <sz val="9"/>
            <color indexed="81"/>
            <rFont val="Tahoma"/>
            <family val="2"/>
          </rPr>
          <t>Add you own to this list to include what you need as total Cost of Sales
NB this affects the GP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8" authorId="0" shapeId="0" xr:uid="{F122B4E0-EBF2-4A79-99C2-A12FE0648785}">
      <text>
        <r>
          <rPr>
            <b/>
            <sz val="9"/>
            <color indexed="81"/>
            <rFont val="Tahoma"/>
            <family val="2"/>
          </rPr>
          <t>Add you own to this list to include what you need as total Expenses.
NB this affects the EBITDA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DS</author>
  </authors>
  <commentList>
    <comment ref="I4" authorId="0" shapeId="0" xr:uid="{A540441A-FCF9-4D9C-97F1-9E81346DC2FF}">
      <text>
        <r>
          <rPr>
            <b/>
            <sz val="9"/>
            <color indexed="81"/>
            <rFont val="Tahoma"/>
            <family val="2"/>
          </rPr>
          <t xml:space="preserve">
"Not Found"
Refers to those classes which do not yet have any accounts allocated to them.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They do however still need to be mapped for future use.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DS</author>
  </authors>
  <commentList>
    <comment ref="C56" authorId="0" shapeId="0" xr:uid="{9F3ADC7D-4A79-4281-9554-74936717C585}">
      <text>
        <r>
          <rPr>
            <b/>
            <sz val="9"/>
            <color indexed="81"/>
            <rFont val="Tahoma"/>
            <family val="2"/>
          </rPr>
          <t>Linked to Profit &amp; Loss Summary Sheet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<sst xmlns="http://schemas.openxmlformats.org/spreadsheetml/2006/main" count="872" uniqueCount="424">
  <si>
    <t>Net Profit after Tax</t>
  </si>
  <si>
    <t>Net Profit before Tax</t>
  </si>
  <si>
    <t>Interest Income</t>
  </si>
  <si>
    <t>EBIT</t>
  </si>
  <si>
    <t>Depreciation</t>
  </si>
  <si>
    <t>EBITDA</t>
  </si>
  <si>
    <t>Total Overheads</t>
  </si>
  <si>
    <t>Other Income</t>
  </si>
  <si>
    <t>Gross Margin</t>
  </si>
  <si>
    <t>Gross Profit</t>
  </si>
  <si>
    <t>Cost of Sales</t>
  </si>
  <si>
    <t>Revenue</t>
  </si>
  <si>
    <t>Variance (%)</t>
  </si>
  <si>
    <t>Variance ($)</t>
  </si>
  <si>
    <t>Budget ($)</t>
  </si>
  <si>
    <t>Actual ($)</t>
  </si>
  <si>
    <t>Equity</t>
  </si>
  <si>
    <t>Retained Earnings</t>
  </si>
  <si>
    <t>Net Assets / Liabilities</t>
  </si>
  <si>
    <t>Total Liabilities</t>
  </si>
  <si>
    <t>Total Non-Current Liabilities</t>
  </si>
  <si>
    <t>Total Current Liabilities</t>
  </si>
  <si>
    <t>Other Current Liabilities</t>
  </si>
  <si>
    <t>Total Assets</t>
  </si>
  <si>
    <t>Total Non-Current Assets</t>
  </si>
  <si>
    <t>Property, Plant &amp; Equipment</t>
  </si>
  <si>
    <t>Total Current Assets</t>
  </si>
  <si>
    <t>Prepayments</t>
  </si>
  <si>
    <t>Inventory</t>
  </si>
  <si>
    <t>Cash and Cash Equivalents</t>
  </si>
  <si>
    <t>Movement ($)</t>
  </si>
  <si>
    <t>Investments</t>
  </si>
  <si>
    <t>Profit/Loss</t>
  </si>
  <si>
    <t>Balance Sheet</t>
  </si>
  <si>
    <t>Profit &amp; Loss Summary</t>
  </si>
  <si>
    <t>ACCOUNTS</t>
  </si>
  <si>
    <t>CLASS</t>
  </si>
  <si>
    <t>FIN PERIODS</t>
  </si>
  <si>
    <t>END</t>
  </si>
  <si>
    <t>COGS</t>
  </si>
  <si>
    <t>Overheads</t>
  </si>
  <si>
    <t>Year To Date</t>
  </si>
  <si>
    <t>Income</t>
  </si>
  <si>
    <t>Current Month</t>
  </si>
  <si>
    <t>AR</t>
  </si>
  <si>
    <t>AP</t>
  </si>
  <si>
    <t>Balance Sheet Summary</t>
  </si>
  <si>
    <t>Account Class ID</t>
  </si>
  <si>
    <t>Type</t>
  </si>
  <si>
    <t>Description</t>
  </si>
  <si>
    <t>Liability</t>
  </si>
  <si>
    <t>Asset</t>
  </si>
  <si>
    <t>Accounts Payable</t>
  </si>
  <si>
    <t>Accounts Receivable</t>
  </si>
  <si>
    <t>CAPITAL</t>
  </si>
  <si>
    <t>CASHASSET</t>
  </si>
  <si>
    <t>Expense</t>
  </si>
  <si>
    <t>DEFINCTAX</t>
  </si>
  <si>
    <t>DEPOSIT</t>
  </si>
  <si>
    <t>Deposits</t>
  </si>
  <si>
    <t>DEPRECIAT</t>
  </si>
  <si>
    <t>EXADVERT</t>
  </si>
  <si>
    <t>Expense - Advertising</t>
  </si>
  <si>
    <t>EXBANK</t>
  </si>
  <si>
    <t>Expense - Bank Fees</t>
  </si>
  <si>
    <t>EXDEPR</t>
  </si>
  <si>
    <t>Expense - Depreciation</t>
  </si>
  <si>
    <t>EXINSURE</t>
  </si>
  <si>
    <t>Expense - Insurance</t>
  </si>
  <si>
    <t>EXINTEREST</t>
  </si>
  <si>
    <t>Expense - Interest</t>
  </si>
  <si>
    <t>EXLICENS</t>
  </si>
  <si>
    <t>Expense - Licenses</t>
  </si>
  <si>
    <t>EXOFFICE</t>
  </si>
  <si>
    <t>Expense - Office</t>
  </si>
  <si>
    <t>EXOTHER</t>
  </si>
  <si>
    <t>Expense - Other</t>
  </si>
  <si>
    <t>EXPERS</t>
  </si>
  <si>
    <t>Expense - Personnel</t>
  </si>
  <si>
    <t>EXPROF</t>
  </si>
  <si>
    <t>Expense - Professional</t>
  </si>
  <si>
    <t>EXSERVICE</t>
  </si>
  <si>
    <t>Expense - Service and Utilities</t>
  </si>
  <si>
    <t>EXTAX</t>
  </si>
  <si>
    <t>EXTRAVEL</t>
  </si>
  <si>
    <t>Expense - Travel</t>
  </si>
  <si>
    <t>FIXEDASSET</t>
  </si>
  <si>
    <t>Fixed Assets</t>
  </si>
  <si>
    <t>GOODWILL</t>
  </si>
  <si>
    <t>Goodwill</t>
  </si>
  <si>
    <t>Intangible Assets</t>
  </si>
  <si>
    <t>ININTEREST</t>
  </si>
  <si>
    <t>LTINV</t>
  </si>
  <si>
    <t>NETINCOME</t>
  </si>
  <si>
    <t>Non-Operation Income</t>
  </si>
  <si>
    <t>Notes Payable</t>
  </si>
  <si>
    <t>OTHCURLIAB</t>
  </si>
  <si>
    <t>OTHEQUTY</t>
  </si>
  <si>
    <t>Other Equity</t>
  </si>
  <si>
    <t>OTHERCURAS</t>
  </si>
  <si>
    <t>Other Current Assets</t>
  </si>
  <si>
    <t>OTHERFIXAS</t>
  </si>
  <si>
    <t>Other Fixed Assets</t>
  </si>
  <si>
    <t>OTHINCOME</t>
  </si>
  <si>
    <t>OTHLTLIABS</t>
  </si>
  <si>
    <t>PAIDCAPIT</t>
  </si>
  <si>
    <t>PREPEXP</t>
  </si>
  <si>
    <t>Prepaid Expenses</t>
  </si>
  <si>
    <t>RETEARN</t>
  </si>
  <si>
    <t>RETURN</t>
  </si>
  <si>
    <t>Returns and Allowances</t>
  </si>
  <si>
    <t>SALES</t>
  </si>
  <si>
    <t>Income - Sales</t>
  </si>
  <si>
    <t>STLOANS</t>
  </si>
  <si>
    <t>STPROVIS</t>
  </si>
  <si>
    <t>TAXESPAY</t>
  </si>
  <si>
    <t>Taxes Payable</t>
  </si>
  <si>
    <t>Translation Gain/Loss</t>
  </si>
  <si>
    <t xml:space="preserve"> Sales</t>
  </si>
  <si>
    <t>Customer Classes</t>
  </si>
  <si>
    <t>Customer Class Names</t>
  </si>
  <si>
    <t>Opening</t>
  </si>
  <si>
    <t>Balance</t>
  </si>
  <si>
    <t>YTD</t>
  </si>
  <si>
    <t>Movement</t>
  </si>
  <si>
    <t>Closing</t>
  </si>
  <si>
    <t>Accounts Receivables</t>
  </si>
  <si>
    <t>Cash and Cash equivalents</t>
  </si>
  <si>
    <t>Accumulated depreciation</t>
  </si>
  <si>
    <t>Property, plant and equipment</t>
  </si>
  <si>
    <t>Long-term Investment</t>
  </si>
  <si>
    <t>Long-term Provisions</t>
  </si>
  <si>
    <t>Minority interest</t>
  </si>
  <si>
    <t>Other current assets</t>
  </si>
  <si>
    <t>Other fixed assets</t>
  </si>
  <si>
    <t>Due from related</t>
  </si>
  <si>
    <t>Short-term Investments</t>
  </si>
  <si>
    <t>Expense - Taxes</t>
  </si>
  <si>
    <t>Share capital</t>
  </si>
  <si>
    <t>Common stock</t>
  </si>
  <si>
    <t>Deferred income taxes</t>
  </si>
  <si>
    <t>Long-term debt</t>
  </si>
  <si>
    <t>Net income / (loss)</t>
  </si>
  <si>
    <t>Other current liabilities</t>
  </si>
  <si>
    <t>Other long-term Liabs</t>
  </si>
  <si>
    <t>Additional paid-in capital</t>
  </si>
  <si>
    <t>Preferred stock</t>
  </si>
  <si>
    <t>Due to related</t>
  </si>
  <si>
    <t>Retained Earnings - Loss carry-forward</t>
  </si>
  <si>
    <t>Short term loans</t>
  </si>
  <si>
    <t>Short-term Provisions</t>
  </si>
  <si>
    <t>Taxes payable</t>
  </si>
  <si>
    <t>Group</t>
  </si>
  <si>
    <t>Current Liability</t>
  </si>
  <si>
    <t>Current Asset</t>
  </si>
  <si>
    <t>Long Term Liability</t>
  </si>
  <si>
    <t>Fixed Asset</t>
  </si>
  <si>
    <t>Earnings</t>
  </si>
  <si>
    <t>Interest</t>
  </si>
  <si>
    <t>ReClassified Class</t>
  </si>
  <si>
    <t xml:space="preserve"> Returns &amp; Allowances</t>
  </si>
  <si>
    <t xml:space="preserve"> Bank Fees</t>
  </si>
  <si>
    <t xml:space="preserve"> Advertising</t>
  </si>
  <si>
    <t xml:space="preserve"> Insurance</t>
  </si>
  <si>
    <t xml:space="preserve"> Licenses</t>
  </si>
  <si>
    <t xml:space="preserve"> Office</t>
  </si>
  <si>
    <t xml:space="preserve"> Other</t>
  </si>
  <si>
    <t xml:space="preserve"> Personnel</t>
  </si>
  <si>
    <t xml:space="preserve"> Professional</t>
  </si>
  <si>
    <t xml:space="preserve"> Service and Utilities</t>
  </si>
  <si>
    <t xml:space="preserve"> Travel</t>
  </si>
  <si>
    <t>Taxes</t>
  </si>
  <si>
    <t>Accumulated Depreciation</t>
  </si>
  <si>
    <t>INVENTORY</t>
  </si>
  <si>
    <t>Short Term Provisions</t>
  </si>
  <si>
    <t>Short Term Loans</t>
  </si>
  <si>
    <t>Deferred Income Tax</t>
  </si>
  <si>
    <t>Long Term Liabilites</t>
  </si>
  <si>
    <t>Share Capital</t>
  </si>
  <si>
    <t>Additional Capital</t>
  </si>
  <si>
    <t>Interest Expense</t>
  </si>
  <si>
    <t>CUSTOMER ACCOUNTS</t>
  </si>
  <si>
    <t>STANDARD SET OF ACCOUNT CLASSES</t>
  </si>
  <si>
    <t>INSTRUCTIONS</t>
  </si>
  <si>
    <t>Unmapped classes are indicated by red shaded cells</t>
  </si>
  <si>
    <t>and contain the word "Map"</t>
  </si>
  <si>
    <t>MAP CLASSES</t>
  </si>
  <si>
    <t>STD LIST</t>
  </si>
  <si>
    <t>DISTINCT</t>
  </si>
  <si>
    <t>LIST</t>
  </si>
  <si>
    <t>MAPPED</t>
  </si>
  <si>
    <t>FOR USE IN LAYOUTS:</t>
  </si>
  <si>
    <t>ACCOUNT NAME</t>
  </si>
  <si>
    <r>
      <t xml:space="preserve">HERE:   </t>
    </r>
    <r>
      <rPr>
        <b/>
        <sz val="11"/>
        <color theme="7" tint="0.79998168889431442"/>
        <rFont val="Wingdings"/>
        <charset val="2"/>
      </rPr>
      <t>ê</t>
    </r>
  </si>
  <si>
    <t xml:space="preserve"> that shown in the Balance Sheet</t>
  </si>
  <si>
    <t xml:space="preserve">    the figures again</t>
  </si>
  <si>
    <t>DO NOT proceed until you are satisfied with everything</t>
  </si>
  <si>
    <t>which is displayed on the layouts and you have saved</t>
  </si>
  <si>
    <t>a copy of this workbook at this point.</t>
  </si>
  <si>
    <t>Click here when satisfied.</t>
  </si>
  <si>
    <t xml:space="preserve">Each of these cells have a drop down to select the </t>
  </si>
  <si>
    <t xml:space="preserve">If you are unsure of the type of account the Customer Class </t>
  </si>
  <si>
    <t>AP - Liability</t>
  </si>
  <si>
    <t>AR - Asset</t>
  </si>
  <si>
    <t>CAPITAL - Liability</t>
  </si>
  <si>
    <t>CASHASSET - Asset</t>
  </si>
  <si>
    <t>CMNSTOCK - Liability</t>
  </si>
  <si>
    <t>COGS - Expense</t>
  </si>
  <si>
    <t>DEFINCTAX - Liability</t>
  </si>
  <si>
    <t>DEPOSIT - Asset</t>
  </si>
  <si>
    <t>DEPRECIAT - Asset</t>
  </si>
  <si>
    <t>EXADVERT - Expense</t>
  </si>
  <si>
    <t>EXBANK - Expense</t>
  </si>
  <si>
    <t>EXDEPR - Expense</t>
  </si>
  <si>
    <t>EXINSURE - Expense</t>
  </si>
  <si>
    <t>EXINTEREST - Expense</t>
  </si>
  <si>
    <t>EXLICENS - Expense</t>
  </si>
  <si>
    <t>EXOFFICE - Expense</t>
  </si>
  <si>
    <t>EXOTHER - Expense</t>
  </si>
  <si>
    <t>EXPERS - Expense</t>
  </si>
  <si>
    <t>EXPROF - Expense</t>
  </si>
  <si>
    <t>EXSERVICE - Expense</t>
  </si>
  <si>
    <t>EXTAX - Expense</t>
  </si>
  <si>
    <t>EXTRAVEL - Expense</t>
  </si>
  <si>
    <t>FIXEDASSET - Asset</t>
  </si>
  <si>
    <t>GOODWILL - Asset</t>
  </si>
  <si>
    <t>IA - Asset</t>
  </si>
  <si>
    <t>ININTEREST - Income</t>
  </si>
  <si>
    <t>LTDEBTS - Liability</t>
  </si>
  <si>
    <t>LTINV - Asset</t>
  </si>
  <si>
    <t>LTPROVIS - Asset</t>
  </si>
  <si>
    <t>MINTEREST - Asset</t>
  </si>
  <si>
    <t>NETINCOME - Liability</t>
  </si>
  <si>
    <t>NONOPINC - Income</t>
  </si>
  <si>
    <t>NOTESPAY - Liability</t>
  </si>
  <si>
    <t>OTHCURLIAB - Liability</t>
  </si>
  <si>
    <t>OTHEQUTY - Liability</t>
  </si>
  <si>
    <t>OTHERCURAS - Asset</t>
  </si>
  <si>
    <t>OTHERFIXAS - Asset</t>
  </si>
  <si>
    <t>OTHINCOME - Income</t>
  </si>
  <si>
    <t>OTHLTLIABS - Liability</t>
  </si>
  <si>
    <t>PAIDCAPIT - Liability</t>
  </si>
  <si>
    <t>PREFSTOCK - Liability</t>
  </si>
  <si>
    <t>PREPEXP - Asset</t>
  </si>
  <si>
    <t>RELCURAS - Asset</t>
  </si>
  <si>
    <t>RELCURLIAB - Liability</t>
  </si>
  <si>
    <t>RETEARN - Liability</t>
  </si>
  <si>
    <t>RETURN - Income</t>
  </si>
  <si>
    <t>SALES - Income</t>
  </si>
  <si>
    <t>STINV - Asset</t>
  </si>
  <si>
    <t>STLOANS - Liability</t>
  </si>
  <si>
    <t>STPROVIS - Liability</t>
  </si>
  <si>
    <t>TAXESPAY - Liability</t>
  </si>
  <si>
    <t>TRGL - Liability</t>
  </si>
  <si>
    <t>TYPE</t>
  </si>
  <si>
    <t>CUSTOMER ACCOUNT CLASS DETAIL</t>
  </si>
  <si>
    <t>Return Class</t>
  </si>
  <si>
    <t>Class Name - Type</t>
  </si>
  <si>
    <t>value in the dropdown</t>
  </si>
  <si>
    <t xml:space="preserve">Profit &amp; Loss </t>
  </si>
  <si>
    <t xml:space="preserve">The final step is to remove all the mapping workings </t>
  </si>
  <si>
    <t>Complete the mapping: (column MAP CLASSES HERE)</t>
  </si>
  <si>
    <t>RETURN TO MAPPING  SECTION</t>
  </si>
  <si>
    <t>How to use the Drilldown feature</t>
  </si>
  <si>
    <t>Create your first Velixo Report</t>
  </si>
  <si>
    <t>Commonly used options on the Acumatica Tab</t>
  </si>
  <si>
    <t>STEP 3:</t>
  </si>
  <si>
    <t>wrong you must start again with the original workbook.</t>
  </si>
  <si>
    <t>class name to map to. They are in order of Asset/Liab/Income/Exp</t>
  </si>
  <si>
    <t>Consultant:</t>
  </si>
  <si>
    <t>Connection1:</t>
  </si>
  <si>
    <t>Connection2:</t>
  </si>
  <si>
    <t>Revenue Trend Analysis</t>
  </si>
  <si>
    <t>Total</t>
  </si>
  <si>
    <t>Sales (Actual)</t>
  </si>
  <si>
    <t>Sales (Budget)</t>
  </si>
  <si>
    <t>Variance to Budget ($)</t>
  </si>
  <si>
    <t>Variance to Budget (%)</t>
  </si>
  <si>
    <t>START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</si>
  <si>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</si>
  <si>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</si>
  <si>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</si>
  <si>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</si>
  <si>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</si>
  <si>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</si>
  <si>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</si>
  <si>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</si>
  <si>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</si>
  <si>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</si>
  <si>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</si>
  <si>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</si>
  <si>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Financial Year:</t>
  </si>
  <si>
    <t>Current Month:</t>
  </si>
  <si>
    <t>Previous Month:</t>
  </si>
  <si>
    <t>Previous Year</t>
  </si>
  <si>
    <t>Year Start</t>
  </si>
  <si>
    <t>Current</t>
  </si>
  <si>
    <t>Prior</t>
  </si>
  <si>
    <t>Report Dates</t>
  </si>
  <si>
    <t>Display</t>
  </si>
  <si>
    <t>Ends</t>
  </si>
  <si>
    <t>Expenses(Actual)</t>
  </si>
  <si>
    <t>Expenses (Budget)</t>
  </si>
  <si>
    <t>Expense Trend Analysis</t>
  </si>
  <si>
    <t xml:space="preserve">Financial Dashboard </t>
  </si>
  <si>
    <t>Customer Class</t>
  </si>
  <si>
    <t>Std Classes</t>
  </si>
  <si>
    <t>Expenses</t>
  </si>
  <si>
    <t>Actual</t>
  </si>
  <si>
    <t>Budget</t>
  </si>
  <si>
    <t>JoinedClasses</t>
  </si>
  <si>
    <t>#,##0.0%</t>
  </si>
  <si>
    <t>#, "k"</t>
  </si>
  <si>
    <t>$  #, "k"</t>
  </si>
  <si>
    <t>$ #, "k"</t>
  </si>
  <si>
    <t>Type your name here</t>
  </si>
  <si>
    <t xml:space="preserve">2. Ensure the Net Profit on the P &amp; L Summary agrees to </t>
  </si>
  <si>
    <t>3. Ensure the Balance Sheet balances</t>
  </si>
  <si>
    <t>4. If you need to amend a mapping do so now and check</t>
  </si>
  <si>
    <t xml:space="preserve">AMEND CLASSES HERE IN THE CUSTOMER CLASS COLUMNS - YOU MAY INCLUDE UP TO 15 </t>
  </si>
  <si>
    <t>DASHBOARD WORKINGS</t>
  </si>
  <si>
    <t xml:space="preserve"> select the year and reporting month</t>
  </si>
  <si>
    <t>Mapping Section</t>
  </si>
  <si>
    <t>This is a once off process to get the pack updated against standard account classes</t>
  </si>
  <si>
    <t xml:space="preserve">STEP </t>
  </si>
  <si>
    <t>Create a connection to the customer's data</t>
  </si>
  <si>
    <t>Enter the company name here:</t>
  </si>
  <si>
    <t>It is time to start amending layouts if necessary:</t>
  </si>
  <si>
    <t xml:space="preserve">Example: </t>
  </si>
  <si>
    <t xml:space="preserve">Some line items may have 2 or more account classes assigned to that item </t>
  </si>
  <si>
    <t>and the customer may want them split out onto separate rows.</t>
  </si>
  <si>
    <t>Insert a row/rows, select the entire row you wish to change and drag it down over the new rows you inserted</t>
  </si>
  <si>
    <t>You will have multiple identical rows</t>
  </si>
  <si>
    <t>Now just change the account class assigned on that line.</t>
  </si>
  <si>
    <t>When finished, its best to keep that column hidden, so hide that column again</t>
  </si>
  <si>
    <t>The account classes assigned to each section may also require some change,</t>
  </si>
  <si>
    <t>go to the Data Sheet and amend where necessary.</t>
  </si>
  <si>
    <t>GETTING STARTED GUIDE</t>
  </si>
  <si>
    <t>INSTRUCTION</t>
  </si>
  <si>
    <t>STEP 1:</t>
  </si>
  <si>
    <t>Check each layout:</t>
  </si>
  <si>
    <t>You have created connection name:</t>
  </si>
  <si>
    <t>Click here for:  How to create a connection</t>
  </si>
  <si>
    <t>You are now ready to complete the mapping process.</t>
  </si>
  <si>
    <t>Click the Update button on the right, then you will be taken to that section</t>
  </si>
  <si>
    <t>Please follow the instructions on the mapping sheet to continue.</t>
  </si>
  <si>
    <t>Branch List</t>
  </si>
  <si>
    <t>Tile % Value</t>
  </si>
  <si>
    <t>Tile $ Value</t>
  </si>
  <si>
    <t>Formats</t>
  </si>
  <si>
    <t>GP Margin</t>
  </si>
  <si>
    <t>Do you have Budgets uploaded?</t>
  </si>
  <si>
    <t>Select your answer here:</t>
  </si>
  <si>
    <t>Has Budgets:</t>
  </si>
  <si>
    <t>No</t>
  </si>
  <si>
    <t>If the client will be uploading budgets then in order for their values to display please</t>
  </si>
  <si>
    <t>set the value on the Data Sheet in cell D3 to "Yes".</t>
  </si>
  <si>
    <t>View the account classes assigned to each row and decide on any necessary change</t>
  </si>
  <si>
    <t>The customer may not have budgets , so you can remove that series from the chart if they will not upload budgets</t>
  </si>
  <si>
    <t>STEP 2:</t>
  </si>
  <si>
    <t xml:space="preserve">Once the process is complete you will be returned </t>
  </si>
  <si>
    <r>
      <rPr>
        <b/>
        <sz val="12"/>
        <color theme="1"/>
        <rFont val="Calibri"/>
        <family val="2"/>
        <scheme val="minor"/>
      </rPr>
      <t>There is no going back after this step,</t>
    </r>
    <r>
      <rPr>
        <sz val="12"/>
        <color theme="1"/>
        <rFont val="Calibri"/>
        <family val="2"/>
        <scheme val="minor"/>
      </rPr>
      <t xml:space="preserve"> if something goes </t>
    </r>
  </si>
  <si>
    <t>to the Getting Started Guide.</t>
  </si>
  <si>
    <r>
      <t xml:space="preserve">You are mapping the Customer Class on the </t>
    </r>
    <r>
      <rPr>
        <b/>
        <i/>
        <sz val="12"/>
        <color theme="1"/>
        <rFont val="Calibri"/>
        <family val="2"/>
        <scheme val="minor"/>
      </rPr>
      <t>LEFT</t>
    </r>
    <r>
      <rPr>
        <i/>
        <sz val="12"/>
        <color theme="1"/>
        <rFont val="Calibri"/>
        <family val="2"/>
        <scheme val="minor"/>
      </rPr>
      <t xml:space="preserve"> to a </t>
    </r>
  </si>
  <si>
    <r>
      <t xml:space="preserve">relates to then look at the the </t>
    </r>
    <r>
      <rPr>
        <i/>
        <u/>
        <sz val="12"/>
        <color theme="1"/>
        <rFont val="Calibri"/>
        <family val="2"/>
        <scheme val="minor"/>
      </rPr>
      <t xml:space="preserve">Class Name - Type </t>
    </r>
    <r>
      <rPr>
        <i/>
        <sz val="12"/>
        <color theme="1"/>
        <rFont val="Calibri"/>
        <family val="2"/>
        <scheme val="minor"/>
      </rPr>
      <t>field or look</t>
    </r>
  </si>
  <si>
    <r>
      <t>at the customer accounts allocated to that class  (</t>
    </r>
    <r>
      <rPr>
        <b/>
        <i/>
        <sz val="12"/>
        <color theme="1"/>
        <rFont val="Calibri"/>
        <family val="2"/>
        <scheme val="minor"/>
      </rPr>
      <t>on the RIGHT</t>
    </r>
    <r>
      <rPr>
        <i/>
        <sz val="12"/>
        <color theme="1"/>
        <rFont val="Calibri"/>
        <family val="2"/>
        <scheme val="minor"/>
      </rPr>
      <t>)</t>
    </r>
  </si>
  <si>
    <r>
      <rPr>
        <sz val="12"/>
        <color theme="1"/>
        <rFont val="Calibri"/>
        <family val="2"/>
        <scheme val="minor"/>
      </rPr>
      <t>1.</t>
    </r>
    <r>
      <rPr>
        <b/>
        <sz val="12"/>
        <color theme="1"/>
        <rFont val="Calibri"/>
        <family val="2"/>
        <scheme val="minor"/>
      </rPr>
      <t xml:space="preserve"> Go to the menu sheet,select the year and reporting month</t>
    </r>
  </si>
  <si>
    <r>
      <rPr>
        <sz val="12"/>
        <color theme="1"/>
        <rFont val="Calibri"/>
        <family val="2"/>
        <scheme val="minor"/>
      </rPr>
      <t xml:space="preserve">5. </t>
    </r>
    <r>
      <rPr>
        <b/>
        <sz val="12"/>
        <color theme="1"/>
        <rFont val="Calibri"/>
        <family val="2"/>
        <scheme val="minor"/>
      </rPr>
      <t>Save the workbook</t>
    </r>
  </si>
  <si>
    <r>
      <t xml:space="preserve">The </t>
    </r>
    <r>
      <rPr>
        <u/>
        <sz val="12"/>
        <color theme="1"/>
        <rFont val="Calibri"/>
        <family val="2"/>
        <scheme val="minor"/>
      </rPr>
      <t xml:space="preserve">dashboard </t>
    </r>
    <r>
      <rPr>
        <sz val="12"/>
        <color theme="1"/>
        <rFont val="Calibri"/>
        <family val="2"/>
        <scheme val="minor"/>
      </rPr>
      <t>may also require changes.</t>
    </r>
  </si>
  <si>
    <r>
      <rPr>
        <u/>
        <sz val="12"/>
        <color theme="1"/>
        <rFont val="Calibri"/>
        <family val="2"/>
        <scheme val="minor"/>
      </rPr>
      <t>Budgets</t>
    </r>
    <r>
      <rPr>
        <sz val="12"/>
        <color theme="1"/>
        <rFont val="Calibri"/>
        <family val="2"/>
        <scheme val="minor"/>
      </rPr>
      <t>:</t>
    </r>
  </si>
  <si>
    <t>INVEST</t>
  </si>
  <si>
    <t>Data Validation List</t>
  </si>
  <si>
    <t>AR | Asset - Accounts Receivables</t>
  </si>
  <si>
    <t>CASHASSET | Asset - Cash and Cash equivalents</t>
  </si>
  <si>
    <t>DEPOSIT | Asset - Deposits</t>
  </si>
  <si>
    <t>DEPRECIAT | Asset - Accumulated depreciation</t>
  </si>
  <si>
    <t>FIXEDASSET | Asset - Property, plant and equipment</t>
  </si>
  <si>
    <t>GOODWILL | Asset - Goodwill</t>
  </si>
  <si>
    <t>WAREHOUSE - Asset</t>
  </si>
  <si>
    <t>INVENTORY | Asset - Inventories</t>
  </si>
  <si>
    <t>Inventories</t>
  </si>
  <si>
    <t>WIP - Asset</t>
  </si>
  <si>
    <t>WIP</t>
  </si>
  <si>
    <t>LTINV | Asset - Long-term Investment</t>
  </si>
  <si>
    <t>OTHERCURAS | Asset - Other current assets</t>
  </si>
  <si>
    <t>OTHERFIXAS | Asset - Other fixed assets</t>
  </si>
  <si>
    <t>PREPEXP | Asset - Prepaid Expenses</t>
  </si>
  <si>
    <t>AP | Liability - Accounts Payable</t>
  </si>
  <si>
    <t>CAPITAL | Liability - Share capital</t>
  </si>
  <si>
    <t>DEFINCTAX | Liability - Deferred income taxes</t>
  </si>
  <si>
    <t>NETINCOME | Liability - Net income / (loss)</t>
  </si>
  <si>
    <t>OTHCURLIAB | Liability - Other current liabilities</t>
  </si>
  <si>
    <t>OTHEQUTY | Liability - Other Equity,Common/Preferred Stock</t>
  </si>
  <si>
    <t>COGS | Expense - COGS</t>
  </si>
  <si>
    <t>OTHLTLIABS | Liability - Other long-term Liabs</t>
  </si>
  <si>
    <t>EXADVERT | Expense - Expense - Advertising</t>
  </si>
  <si>
    <t>PAIDCAPIT | Liability - Additional paid-in capital</t>
  </si>
  <si>
    <t>EXBANK | Expense - Expense - Bank Fees</t>
  </si>
  <si>
    <t>RETEARN | Liability - Retained Earnings - Loss carry-forward</t>
  </si>
  <si>
    <t>EXDEPR | Expense - Expense - Depreciation</t>
  </si>
  <si>
    <t>STLOANS | Liability - Short term loans</t>
  </si>
  <si>
    <t>EXINSURE | Expense - Expense - Insurance</t>
  </si>
  <si>
    <t>STPROVIS | Liability - Short-term Provisions</t>
  </si>
  <si>
    <t>EXINTEREST | Expense - Expense - Interest</t>
  </si>
  <si>
    <t>TAXESPAY | Liability - Taxes payable</t>
  </si>
  <si>
    <t>EXLICENS | Expense - Expense - Licenses</t>
  </si>
  <si>
    <t>ININTEREST | Income - Interest Income</t>
  </si>
  <si>
    <t>EXOFFICE | Expense - Expense - Office</t>
  </si>
  <si>
    <t>OTHINCOME | Income - Other Income</t>
  </si>
  <si>
    <t>EXOTHER | Expense - Expense - Other</t>
  </si>
  <si>
    <t>RETURN | Income - Returns and Allowances</t>
  </si>
  <si>
    <t>EXPERS | Expense - Expense - Personnel</t>
  </si>
  <si>
    <t>SALES | Income - Income - Sales</t>
  </si>
  <si>
    <t>EXPROF | Expense - Expense - Professional</t>
  </si>
  <si>
    <t>EXSERVICE | Expense - Expense - Service and Utilities</t>
  </si>
  <si>
    <t>EXTAX | Expense - Expense - Taxes</t>
  </si>
  <si>
    <t>EXTRAVEL | Expense - Expense - Travel</t>
  </si>
  <si>
    <t>Check</t>
  </si>
  <si>
    <t>P&amp;L Difference</t>
  </si>
  <si>
    <t>Balance Check:</t>
  </si>
  <si>
    <t>Net Profit/Loss</t>
  </si>
  <si>
    <t xml:space="preserve">You may remove this page at any time after you have removed the mapping sheet and </t>
  </si>
  <si>
    <t>have read and understood steps 5 to 7</t>
  </si>
  <si>
    <t>NB: Use the Alchemex Logo to switch back to the menu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</si>
</sst>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.00_-;\-* #,##0.00_-;_-* &quot;-&quot;??_-;_-@_-"/>
    <numFmt numFmtId="165" formatCode="#,##0;[Red]\(#,##0\);&quot;-&quot;"/>
    <numFmt numFmtId="166" formatCode="&quot;$&quot;#,##0;[Red]\(&quot;$&quot;#,##0\);&quot;-&quot;"/>
    <numFmt numFmtId="167" formatCode="#,##0%;[Red]\(#,##0%\);&quot;-&quot;"/>
    <numFmt numFmtId="168" formatCode="&quot;$&quot;#,##0;[Red]\(&quot;$&quot;#,##0\);\-"/>
    <numFmt numFmtId="169" formatCode="\ #,##0.00;\(#,##0.00\)"/>
    <numFmt numFmtId="170" formatCode="#,##0.00;\(#,##0.00\)"/>
    <numFmt numFmtId="171" formatCode="_(* #,##0_);[Red]_(* \(#,##0\);_(* &quot;-&quot;??_);_(@_)"/>
    <numFmt numFmtId="172" formatCode="_(* #,##0%_);[Red]_(* \(#,##0%\);_(* &quot;-&quot;??_);_(@_)"/>
    <numFmt numFmtId="173" formatCode="_-&quot;$&quot;* #,##0.00_-;\-&quot;$&quot;* #,##0.00_-;_-&quot;$&quot;* &quot;-&quot;??_-;_-@_-"/>
    <numFmt numFmtId="174" formatCode="&quot;$&quot;#,##0.00;[Red]&quot;$&quot;#,##0.00"/>
    <numFmt numFmtId="175" formatCode="[$-1C09]dd\ mmmm\ yyyy;@"/>
    <numFmt numFmtId="176" formatCode="0.0%"/>
  </numFmts>
  <fonts count="8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2"/>
      <color rgb="FFFF0000"/>
      <name val="Arial"/>
      <family val="2"/>
    </font>
    <font>
      <sz val="12"/>
      <color theme="4"/>
      <name val="Arial"/>
      <family val="2"/>
    </font>
    <font>
      <b/>
      <sz val="18"/>
      <name val="Arial"/>
      <family val="2"/>
    </font>
    <font>
      <b/>
      <sz val="26"/>
      <name val="Arial"/>
      <family val="2"/>
    </font>
    <font>
      <sz val="9"/>
      <name val="Tahoma"/>
      <family val="2"/>
    </font>
    <font>
      <b/>
      <sz val="11"/>
      <color rgb="FFFFFFFF"/>
      <name val="Calibri"/>
      <family val="2"/>
    </font>
    <font>
      <b/>
      <sz val="10"/>
      <color rgb="FF000000"/>
      <name val="arial                         "/>
    </font>
    <font>
      <b/>
      <sz val="8"/>
      <color rgb="FF000000"/>
      <name val="arial                         "/>
    </font>
    <font>
      <sz val="9"/>
      <name val="Tahoma"/>
      <family val="2"/>
    </font>
    <font>
      <b/>
      <u/>
      <sz val="12"/>
      <color rgb="FF000000"/>
      <name val="arial                         "/>
    </font>
    <font>
      <b/>
      <sz val="11"/>
      <color rgb="FF000000"/>
      <name val="Calibri"/>
      <family val="2"/>
    </font>
    <font>
      <sz val="8"/>
      <color rgb="FF000000"/>
      <name val="arial                         "/>
    </font>
    <font>
      <b/>
      <u/>
      <sz val="8"/>
      <color rgb="FF000000"/>
      <name val="arial                         "/>
    </font>
    <font>
      <b/>
      <sz val="9"/>
      <color rgb="FF000000"/>
      <name val="arial                         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9"/>
      <color rgb="FF000000"/>
      <name val="Arial"/>
      <family val="2"/>
    </font>
    <font>
      <sz val="18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26"/>
      <color rgb="FF000000"/>
      <name val="Arial"/>
      <family val="2"/>
    </font>
    <font>
      <sz val="28"/>
      <color rgb="FF00000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i/>
      <sz val="10"/>
      <color rgb="FF000000"/>
      <name val="Arial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b/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theme="7" tint="0.79998168889431442"/>
      <name val="Calibri"/>
      <family val="2"/>
    </font>
    <font>
      <b/>
      <sz val="11"/>
      <color theme="7" tint="0.79998168889431442"/>
      <name val="Wingdings"/>
      <charset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name val="Arial"/>
      <family val="2"/>
    </font>
    <font>
      <sz val="24"/>
      <color rgb="FF000000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i/>
      <sz val="9"/>
      <color theme="1"/>
      <name val="Calibri"/>
      <family val="2"/>
      <scheme val="minor"/>
    </font>
    <font>
      <sz val="12"/>
      <name val="Arial"/>
      <family val="2"/>
    </font>
    <font>
      <b/>
      <sz val="28"/>
      <name val="Arial"/>
      <family val="2"/>
    </font>
    <font>
      <i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i/>
      <sz val="9"/>
      <color rgb="FF000000"/>
      <name val="Arial"/>
      <family val="2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name val="Arial"/>
      <family val="2"/>
    </font>
    <font>
      <sz val="8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4"/>
      <color rgb="FF35519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22"/>
      <name val="Arial"/>
      <family val="2"/>
    </font>
    <font>
      <sz val="9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u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0"/>
      <color rgb="FFFF0000"/>
      <name val="Arial"/>
      <family val="2"/>
    </font>
    <font>
      <i/>
      <u/>
      <sz val="10"/>
      <color rgb="FF000000"/>
      <name val="Arial"/>
      <family val="2"/>
    </font>
    <font>
      <i/>
      <sz val="8"/>
      <color rgb="FF00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8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2868B6"/>
        <bgColor indexed="64"/>
      </patternFill>
    </fill>
    <fill>
      <patternFill patternType="solid">
        <fgColor rgb="FF2868B6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rgb="FF23427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B65A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55">
    <xf numFmtId="0" fontId="0" fillId="0" borderId="0"/>
    <xf numFmtId="0" fontId="2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2" fillId="0" borderId="0" applyAlignment="0"/>
    <xf numFmtId="0" fontId="13" fillId="4" borderId="3" applyAlignment="0"/>
    <xf numFmtId="0" fontId="14" fillId="0" borderId="0">
      <alignment horizontal="left" vertical="top" wrapText="1"/>
    </xf>
    <xf numFmtId="0" fontId="14" fillId="0" borderId="0">
      <alignment horizontal="right" vertical="top" wrapText="1"/>
    </xf>
    <xf numFmtId="0" fontId="15" fillId="0" borderId="0">
      <alignment horizontal="left" vertical="top" wrapText="1"/>
    </xf>
    <xf numFmtId="0" fontId="16" fillId="5" borderId="0"/>
    <xf numFmtId="0" fontId="17" fillId="0" borderId="0">
      <alignment horizontal="left" vertical="top" wrapText="1"/>
    </xf>
    <xf numFmtId="40" fontId="18" fillId="6" borderId="4"/>
    <xf numFmtId="4" fontId="19" fillId="0" borderId="0">
      <alignment horizontal="right" vertical="top" wrapText="1"/>
    </xf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6"/>
    <xf numFmtId="0" fontId="20" fillId="0" borderId="0">
      <alignment horizontal="left" vertical="top" wrapText="1"/>
    </xf>
    <xf numFmtId="0" fontId="16" fillId="0" borderId="0" applyAlignment="0"/>
    <xf numFmtId="0" fontId="19" fillId="0" borderId="0">
      <alignment horizontal="right" vertical="top" wrapText="1"/>
    </xf>
    <xf numFmtId="0" fontId="14" fillId="0" borderId="0">
      <alignment horizontal="left" vertical="top" wrapText="1"/>
    </xf>
    <xf numFmtId="0" fontId="19" fillId="0" borderId="0">
      <alignment horizontal="right" vertical="top" wrapText="1"/>
    </xf>
    <xf numFmtId="0" fontId="15" fillId="0" borderId="0">
      <alignment horizontal="left" vertical="top" wrapText="1"/>
    </xf>
    <xf numFmtId="0" fontId="14" fillId="0" borderId="0">
      <alignment horizontal="right" vertical="top" wrapText="1"/>
    </xf>
    <xf numFmtId="0" fontId="16" fillId="5" borderId="0"/>
    <xf numFmtId="0" fontId="19" fillId="0" borderId="0">
      <alignment horizontal="left" vertical="top" wrapText="1"/>
    </xf>
    <xf numFmtId="169" fontId="19" fillId="0" borderId="0">
      <alignment horizontal="right" vertical="top" wrapText="1"/>
    </xf>
    <xf numFmtId="170" fontId="19" fillId="0" borderId="0">
      <alignment horizontal="right" vertical="top" wrapText="1"/>
    </xf>
    <xf numFmtId="169" fontId="15" fillId="0" borderId="0">
      <alignment horizontal="right" vertical="top" wrapText="1"/>
    </xf>
    <xf numFmtId="170" fontId="15" fillId="0" borderId="0">
      <alignment horizontal="right" vertical="top" wrapText="1"/>
    </xf>
    <xf numFmtId="0" fontId="16" fillId="0" borderId="6"/>
    <xf numFmtId="169" fontId="14" fillId="0" borderId="0">
      <alignment horizontal="right" vertical="top" wrapText="1"/>
    </xf>
    <xf numFmtId="170" fontId="14" fillId="0" borderId="0">
      <alignment horizontal="right" vertical="top" wrapText="1"/>
    </xf>
    <xf numFmtId="0" fontId="16" fillId="0" borderId="7"/>
    <xf numFmtId="0" fontId="15" fillId="0" borderId="0">
      <alignment horizontal="left" vertical="top" wrapText="1"/>
    </xf>
    <xf numFmtId="0" fontId="14" fillId="0" borderId="0">
      <alignment horizontal="right" vertical="top" wrapText="1"/>
    </xf>
    <xf numFmtId="0" fontId="16" fillId="5" borderId="0"/>
    <xf numFmtId="0" fontId="19" fillId="0" borderId="0">
      <alignment horizontal="left" vertical="top" wrapText="1"/>
    </xf>
    <xf numFmtId="4" fontId="19" fillId="0" borderId="0">
      <alignment horizontal="right" vertical="top" wrapText="1"/>
    </xf>
    <xf numFmtId="0" fontId="19" fillId="0" borderId="0">
      <alignment horizontal="right" vertical="top" wrapText="1"/>
    </xf>
    <xf numFmtId="4" fontId="15" fillId="0" borderId="0">
      <alignment horizontal="right" vertical="top" wrapText="1"/>
    </xf>
    <xf numFmtId="0" fontId="15" fillId="0" borderId="0">
      <alignment horizontal="right" vertical="top" wrapText="1"/>
    </xf>
    <xf numFmtId="0" fontId="21" fillId="0" borderId="0">
      <alignment horizontal="left" vertical="top" wrapText="1"/>
    </xf>
    <xf numFmtId="4" fontId="21" fillId="0" borderId="0">
      <alignment horizontal="right" vertical="top" wrapText="1"/>
    </xf>
    <xf numFmtId="0" fontId="21" fillId="0" borderId="0">
      <alignment horizontal="right" vertical="top" wrapText="1"/>
    </xf>
    <xf numFmtId="4" fontId="14" fillId="0" borderId="0">
      <alignment horizontal="right" vertical="top" wrapText="1"/>
    </xf>
    <xf numFmtId="0" fontId="14" fillId="0" borderId="0">
      <alignment horizontal="right" vertical="top" wrapText="1"/>
    </xf>
    <xf numFmtId="0" fontId="12" fillId="0" borderId="0" applyAlignment="0"/>
    <xf numFmtId="9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0" fontId="39" fillId="6" borderId="4" applyAlignment="0"/>
    <xf numFmtId="0" fontId="54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281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0" fillId="0" borderId="0" xfId="0" applyFill="1"/>
    <xf numFmtId="0" fontId="7" fillId="2" borderId="0" xfId="1" quotePrefix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3" fillId="2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vertical="center"/>
    </xf>
    <xf numFmtId="0" fontId="10" fillId="2" borderId="0" xfId="1" quotePrefix="1" applyFont="1" applyFill="1" applyBorder="1" applyAlignment="1"/>
    <xf numFmtId="0" fontId="3" fillId="2" borderId="5" xfId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right" vertical="center"/>
    </xf>
    <xf numFmtId="0" fontId="10" fillId="2" borderId="5" xfId="1" quotePrefix="1" applyFont="1" applyFill="1" applyBorder="1" applyAlignment="1"/>
    <xf numFmtId="0" fontId="22" fillId="2" borderId="0" xfId="1" applyFont="1" applyFill="1" applyBorder="1" applyAlignment="1">
      <alignment horizontal="right" vertical="center"/>
    </xf>
    <xf numFmtId="167" fontId="3" fillId="2" borderId="0" xfId="2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5" xfId="1" applyFont="1" applyFill="1" applyBorder="1" applyAlignment="1">
      <alignment vertical="center"/>
    </xf>
    <xf numFmtId="165" fontId="3" fillId="0" borderId="0" xfId="1" applyNumberFormat="1" applyFont="1" applyFill="1" applyAlignment="1">
      <alignment horizontal="right" vertical="center"/>
    </xf>
    <xf numFmtId="0" fontId="3" fillId="8" borderId="0" xfId="1" applyFont="1" applyFill="1" applyAlignment="1">
      <alignment vertical="center"/>
    </xf>
    <xf numFmtId="0" fontId="24" fillId="8" borderId="0" xfId="1" quotePrefix="1" applyFont="1" applyFill="1" applyAlignment="1">
      <alignment vertical="center"/>
    </xf>
    <xf numFmtId="0" fontId="3" fillId="8" borderId="0" xfId="1" applyFont="1" applyFill="1" applyAlignment="1">
      <alignment horizontal="right" vertical="center"/>
    </xf>
    <xf numFmtId="0" fontId="25" fillId="8" borderId="0" xfId="1" applyFont="1" applyFill="1" applyAlignment="1">
      <alignment vertical="center"/>
    </xf>
    <xf numFmtId="0" fontId="26" fillId="0" borderId="0" xfId="1" applyFont="1" applyFill="1" applyAlignment="1">
      <alignment vertical="center"/>
    </xf>
    <xf numFmtId="0" fontId="27" fillId="0" borderId="0" xfId="1" applyFont="1" applyFill="1" applyAlignment="1">
      <alignment vertical="center"/>
    </xf>
    <xf numFmtId="0" fontId="28" fillId="0" borderId="0" xfId="1" applyFont="1" applyFill="1" applyAlignment="1">
      <alignment vertical="center"/>
    </xf>
    <xf numFmtId="0" fontId="27" fillId="0" borderId="0" xfId="1" applyFont="1" applyFill="1" applyBorder="1" applyAlignment="1">
      <alignment vertical="center"/>
    </xf>
    <xf numFmtId="0" fontId="27" fillId="2" borderId="0" xfId="1" applyFont="1" applyFill="1" applyAlignment="1">
      <alignment vertical="center"/>
    </xf>
    <xf numFmtId="168" fontId="27" fillId="2" borderId="0" xfId="1" applyNumberFormat="1" applyFont="1" applyFill="1" applyAlignment="1">
      <alignment vertical="center"/>
    </xf>
    <xf numFmtId="0" fontId="28" fillId="2" borderId="0" xfId="1" applyFont="1" applyFill="1" applyAlignment="1">
      <alignment vertical="center"/>
    </xf>
    <xf numFmtId="0" fontId="27" fillId="2" borderId="0" xfId="1" applyFont="1" applyFill="1" applyAlignment="1">
      <alignment horizontal="right" vertical="center"/>
    </xf>
    <xf numFmtId="0" fontId="27" fillId="0" borderId="0" xfId="1" applyFont="1" applyFill="1" applyAlignment="1">
      <alignment horizontal="right" vertical="center"/>
    </xf>
    <xf numFmtId="0" fontId="11" fillId="0" borderId="0" xfId="1" quotePrefix="1" applyFont="1" applyFill="1" applyBorder="1" applyAlignment="1"/>
    <xf numFmtId="0" fontId="30" fillId="0" borderId="0" xfId="1" quotePrefix="1" applyFont="1" applyFill="1" applyBorder="1" applyAlignment="1"/>
    <xf numFmtId="0" fontId="24" fillId="7" borderId="0" xfId="1" quotePrefix="1" applyFont="1" applyFill="1" applyAlignment="1">
      <alignment vertical="center"/>
    </xf>
    <xf numFmtId="0" fontId="25" fillId="7" borderId="0" xfId="3" applyFont="1" applyFill="1" applyAlignment="1">
      <alignment horizontal="right" vertical="center"/>
    </xf>
    <xf numFmtId="0" fontId="30" fillId="0" borderId="5" xfId="1" quotePrefix="1" applyFont="1" applyFill="1" applyBorder="1" applyAlignment="1"/>
    <xf numFmtId="0" fontId="32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166" fontId="3" fillId="0" borderId="0" xfId="1" applyNumberFormat="1" applyFont="1" applyFill="1" applyAlignment="1">
      <alignment vertical="center"/>
    </xf>
    <xf numFmtId="0" fontId="3" fillId="7" borderId="0" xfId="1" applyFont="1" applyFill="1" applyAlignment="1">
      <alignment vertical="center"/>
    </xf>
    <xf numFmtId="0" fontId="33" fillId="2" borderId="0" xfId="1" applyFont="1" applyFill="1" applyAlignment="1">
      <alignment vertical="center"/>
    </xf>
    <xf numFmtId="171" fontId="27" fillId="0" borderId="0" xfId="1" applyNumberFormat="1" applyFont="1" applyFill="1" applyBorder="1" applyAlignment="1">
      <alignment horizontal="right" vertical="center"/>
    </xf>
    <xf numFmtId="171" fontId="27" fillId="0" borderId="0" xfId="1" applyNumberFormat="1" applyFont="1" applyFill="1" applyBorder="1" applyAlignment="1">
      <alignment vertical="center"/>
    </xf>
    <xf numFmtId="171" fontId="27" fillId="2" borderId="0" xfId="1" applyNumberFormat="1" applyFont="1" applyFill="1" applyAlignment="1">
      <alignment horizontal="right" vertical="center"/>
    </xf>
    <xf numFmtId="171" fontId="27" fillId="2" borderId="0" xfId="1" applyNumberFormat="1" applyFont="1" applyFill="1" applyAlignment="1">
      <alignment vertical="center"/>
    </xf>
    <xf numFmtId="172" fontId="27" fillId="0" borderId="0" xfId="1" applyNumberFormat="1" applyFont="1" applyFill="1" applyBorder="1" applyAlignment="1">
      <alignment vertical="center"/>
    </xf>
    <xf numFmtId="172" fontId="27" fillId="2" borderId="0" xfId="2" applyNumberFormat="1" applyFont="1" applyFill="1" applyAlignment="1">
      <alignment horizontal="right" vertical="center"/>
    </xf>
    <xf numFmtId="172" fontId="29" fillId="2" borderId="0" xfId="2" applyNumberFormat="1" applyFont="1" applyFill="1" applyAlignment="1">
      <alignment horizontal="right" vertical="center"/>
    </xf>
    <xf numFmtId="172" fontId="27" fillId="2" borderId="0" xfId="1" applyNumberFormat="1" applyFont="1" applyFill="1" applyAlignment="1">
      <alignment vertical="center"/>
    </xf>
    <xf numFmtId="171" fontId="27" fillId="2" borderId="2" xfId="1" applyNumberFormat="1" applyFont="1" applyFill="1" applyBorder="1" applyAlignment="1">
      <alignment vertical="center"/>
    </xf>
    <xf numFmtId="171" fontId="27" fillId="2" borderId="0" xfId="1" applyNumberFormat="1" applyFont="1" applyFill="1" applyBorder="1" applyAlignment="1">
      <alignment horizontal="right" vertical="center"/>
    </xf>
    <xf numFmtId="171" fontId="27" fillId="2" borderId="0" xfId="1" applyNumberFormat="1" applyFont="1" applyFill="1" applyBorder="1" applyAlignment="1">
      <alignment vertical="center"/>
    </xf>
    <xf numFmtId="0" fontId="27" fillId="2" borderId="0" xfId="1" applyFont="1" applyFill="1" applyBorder="1" applyAlignment="1">
      <alignment vertical="center"/>
    </xf>
    <xf numFmtId="171" fontId="27" fillId="2" borderId="9" xfId="1" applyNumberFormat="1" applyFont="1" applyFill="1" applyBorder="1" applyAlignment="1">
      <alignment horizontal="right" vertical="center"/>
    </xf>
    <xf numFmtId="171" fontId="27" fillId="2" borderId="10" xfId="1" applyNumberFormat="1" applyFont="1" applyFill="1" applyBorder="1" applyAlignment="1">
      <alignment horizontal="right" vertical="center"/>
    </xf>
    <xf numFmtId="171" fontId="27" fillId="2" borderId="11" xfId="1" applyNumberFormat="1" applyFont="1" applyFill="1" applyBorder="1" applyAlignment="1">
      <alignment horizontal="right" vertical="center"/>
    </xf>
    <xf numFmtId="172" fontId="27" fillId="2" borderId="9" xfId="2" applyNumberFormat="1" applyFont="1" applyFill="1" applyBorder="1" applyAlignment="1">
      <alignment horizontal="right" vertical="center"/>
    </xf>
    <xf numFmtId="172" fontId="27" fillId="2" borderId="10" xfId="2" applyNumberFormat="1" applyFont="1" applyFill="1" applyBorder="1" applyAlignment="1">
      <alignment horizontal="right" vertical="center"/>
    </xf>
    <xf numFmtId="172" fontId="27" fillId="2" borderId="11" xfId="2" applyNumberFormat="1" applyFont="1" applyFill="1" applyBorder="1" applyAlignment="1">
      <alignment horizontal="right" vertical="center"/>
    </xf>
    <xf numFmtId="172" fontId="27" fillId="2" borderId="0" xfId="2" applyNumberFormat="1" applyFont="1" applyFill="1" applyBorder="1" applyAlignment="1">
      <alignment horizontal="right" vertical="center"/>
    </xf>
    <xf numFmtId="171" fontId="27" fillId="2" borderId="3" xfId="1" applyNumberFormat="1" applyFont="1" applyFill="1" applyBorder="1" applyAlignment="1">
      <alignment horizontal="right" vertical="center"/>
    </xf>
    <xf numFmtId="172" fontId="27" fillId="2" borderId="3" xfId="2" applyNumberFormat="1" applyFont="1" applyFill="1" applyBorder="1" applyAlignment="1">
      <alignment horizontal="right" vertical="center"/>
    </xf>
    <xf numFmtId="0" fontId="28" fillId="2" borderId="0" xfId="1" applyFont="1" applyFill="1" applyBorder="1" applyAlignment="1">
      <alignment vertical="center"/>
    </xf>
    <xf numFmtId="0" fontId="29" fillId="2" borderId="0" xfId="1" applyFont="1" applyFill="1" applyBorder="1" applyAlignment="1">
      <alignment vertical="center"/>
    </xf>
    <xf numFmtId="171" fontId="28" fillId="2" borderId="0" xfId="1" applyNumberFormat="1" applyFont="1" applyFill="1" applyBorder="1" applyAlignment="1">
      <alignment horizontal="right" vertical="center"/>
    </xf>
    <xf numFmtId="171" fontId="28" fillId="2" borderId="0" xfId="1" applyNumberFormat="1" applyFont="1" applyFill="1" applyBorder="1" applyAlignment="1">
      <alignment vertical="center"/>
    </xf>
    <xf numFmtId="171" fontId="28" fillId="2" borderId="2" xfId="1" applyNumberFormat="1" applyFont="1" applyFill="1" applyBorder="1" applyAlignment="1">
      <alignment horizontal="right" vertical="center"/>
    </xf>
    <xf numFmtId="171" fontId="28" fillId="2" borderId="2" xfId="1" applyNumberFormat="1" applyFont="1" applyFill="1" applyBorder="1" applyAlignment="1">
      <alignment vertical="center"/>
    </xf>
    <xf numFmtId="168" fontId="28" fillId="2" borderId="2" xfId="1" applyNumberFormat="1" applyFont="1" applyFill="1" applyBorder="1" applyAlignment="1">
      <alignment vertical="center"/>
    </xf>
    <xf numFmtId="172" fontId="28" fillId="2" borderId="2" xfId="2" applyNumberFormat="1" applyFont="1" applyFill="1" applyBorder="1" applyAlignment="1">
      <alignment horizontal="right" vertical="center"/>
    </xf>
    <xf numFmtId="168" fontId="27" fillId="2" borderId="2" xfId="1" applyNumberFormat="1" applyFont="1" applyFill="1" applyBorder="1" applyAlignment="1">
      <alignment vertical="center"/>
    </xf>
    <xf numFmtId="0" fontId="4" fillId="2" borderId="0" xfId="1" applyFont="1" applyFill="1" applyAlignment="1">
      <alignment vertical="center"/>
    </xf>
    <xf numFmtId="171" fontId="28" fillId="2" borderId="0" xfId="1" applyNumberFormat="1" applyFont="1" applyFill="1" applyAlignment="1">
      <alignment vertical="center"/>
    </xf>
    <xf numFmtId="172" fontId="29" fillId="2" borderId="0" xfId="2" applyNumberFormat="1" applyFont="1" applyFill="1" applyBorder="1" applyAlignment="1">
      <alignment horizontal="right" vertical="center"/>
    </xf>
    <xf numFmtId="172" fontId="29" fillId="2" borderId="0" xfId="1" applyNumberFormat="1" applyFont="1" applyFill="1" applyBorder="1" applyAlignment="1">
      <alignment vertical="center"/>
    </xf>
    <xf numFmtId="172" fontId="27" fillId="2" borderId="0" xfId="1" applyNumberFormat="1" applyFont="1" applyFill="1" applyBorder="1" applyAlignment="1">
      <alignment vertical="center"/>
    </xf>
    <xf numFmtId="172" fontId="28" fillId="0" borderId="0" xfId="1" applyNumberFormat="1" applyFont="1" applyFill="1" applyBorder="1" applyAlignment="1">
      <alignment vertical="center"/>
    </xf>
    <xf numFmtId="0" fontId="28" fillId="0" borderId="0" xfId="1" applyFont="1" applyFill="1" applyBorder="1" applyAlignment="1">
      <alignment vertical="center"/>
    </xf>
    <xf numFmtId="171" fontId="28" fillId="3" borderId="1" xfId="1" applyNumberFormat="1" applyFont="1" applyFill="1" applyBorder="1" applyAlignment="1">
      <alignment horizontal="right" vertical="center"/>
    </xf>
    <xf numFmtId="171" fontId="28" fillId="3" borderId="1" xfId="1" applyNumberFormat="1" applyFont="1" applyFill="1" applyBorder="1" applyAlignment="1">
      <alignment vertical="center"/>
    </xf>
    <xf numFmtId="168" fontId="28" fillId="3" borderId="1" xfId="1" applyNumberFormat="1" applyFont="1" applyFill="1" applyBorder="1" applyAlignment="1">
      <alignment vertical="center"/>
    </xf>
    <xf numFmtId="172" fontId="28" fillId="3" borderId="1" xfId="2" applyNumberFormat="1" applyFont="1" applyFill="1" applyBorder="1" applyAlignment="1">
      <alignment horizontal="right" vertical="center"/>
    </xf>
    <xf numFmtId="171" fontId="28" fillId="3" borderId="2" xfId="1" applyNumberFormat="1" applyFont="1" applyFill="1" applyBorder="1" applyAlignment="1">
      <alignment horizontal="right" vertical="center"/>
    </xf>
    <xf numFmtId="171" fontId="28" fillId="3" borderId="2" xfId="1" applyNumberFormat="1" applyFont="1" applyFill="1" applyBorder="1" applyAlignment="1">
      <alignment vertical="center"/>
    </xf>
    <xf numFmtId="0" fontId="28" fillId="3" borderId="2" xfId="1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0" fontId="34" fillId="2" borderId="5" xfId="1" quotePrefix="1" applyFont="1" applyFill="1" applyBorder="1" applyAlignment="1"/>
    <xf numFmtId="165" fontId="2" fillId="0" borderId="0" xfId="1" applyNumberFormat="1" applyFont="1" applyFill="1" applyAlignment="1">
      <alignment horizontal="right" vertical="center"/>
    </xf>
    <xf numFmtId="0" fontId="35" fillId="0" borderId="0" xfId="0" applyFont="1" applyBorder="1"/>
    <xf numFmtId="0" fontId="2" fillId="2" borderId="0" xfId="1" applyFont="1" applyFill="1" applyBorder="1" applyAlignment="1">
      <alignment vertical="center"/>
    </xf>
    <xf numFmtId="0" fontId="27" fillId="8" borderId="0" xfId="1" applyFont="1" applyFill="1" applyAlignment="1">
      <alignment vertical="center"/>
    </xf>
    <xf numFmtId="171" fontId="27" fillId="0" borderId="0" xfId="1" applyNumberFormat="1" applyFont="1" applyFill="1" applyAlignment="1">
      <alignment horizontal="right" vertical="center"/>
    </xf>
    <xf numFmtId="171" fontId="28" fillId="0" borderId="1" xfId="1" applyNumberFormat="1" applyFont="1" applyFill="1" applyBorder="1" applyAlignment="1">
      <alignment horizontal="right" vertical="center"/>
    </xf>
    <xf numFmtId="171" fontId="27" fillId="0" borderId="0" xfId="1" applyNumberFormat="1" applyFont="1" applyFill="1" applyAlignment="1">
      <alignment vertical="center"/>
    </xf>
    <xf numFmtId="171" fontId="27" fillId="0" borderId="9" xfId="1" applyNumberFormat="1" applyFont="1" applyFill="1" applyBorder="1" applyAlignment="1">
      <alignment horizontal="right" vertical="center"/>
    </xf>
    <xf numFmtId="171" fontId="27" fillId="0" borderId="10" xfId="1" applyNumberFormat="1" applyFont="1" applyFill="1" applyBorder="1" applyAlignment="1">
      <alignment horizontal="right" vertical="center"/>
    </xf>
    <xf numFmtId="171" fontId="27" fillId="0" borderId="11" xfId="1" applyNumberFormat="1" applyFont="1" applyFill="1" applyBorder="1" applyAlignment="1">
      <alignment horizontal="right" vertical="center"/>
    </xf>
    <xf numFmtId="0" fontId="28" fillId="3" borderId="0" xfId="1" applyFont="1" applyFill="1" applyBorder="1" applyAlignment="1">
      <alignment vertical="center"/>
    </xf>
    <xf numFmtId="172" fontId="28" fillId="3" borderId="0" xfId="2" applyNumberFormat="1" applyFont="1" applyFill="1" applyBorder="1" applyAlignment="1">
      <alignment horizontal="right" vertical="center"/>
    </xf>
    <xf numFmtId="172" fontId="28" fillId="2" borderId="0" xfId="2" applyNumberFormat="1" applyFont="1" applyFill="1" applyBorder="1" applyAlignment="1">
      <alignment horizontal="right" vertical="center"/>
    </xf>
    <xf numFmtId="172" fontId="27" fillId="2" borderId="1" xfId="2" applyNumberFormat="1" applyFont="1" applyFill="1" applyBorder="1" applyAlignment="1">
      <alignment horizontal="right" vertical="center"/>
    </xf>
    <xf numFmtId="0" fontId="42" fillId="0" borderId="0" xfId="0" applyFont="1"/>
    <xf numFmtId="0" fontId="41" fillId="11" borderId="0" xfId="0" applyFont="1" applyFill="1" applyAlignment="1">
      <alignment horizontal="center"/>
    </xf>
    <xf numFmtId="171" fontId="27" fillId="0" borderId="3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0" fillId="0" borderId="0" xfId="0" applyFont="1"/>
    <xf numFmtId="0" fontId="45" fillId="10" borderId="0" xfId="6" applyFont="1" applyFill="1" applyBorder="1" applyAlignment="1">
      <alignment horizontal="center" vertical="center"/>
    </xf>
    <xf numFmtId="0" fontId="0" fillId="12" borderId="0" xfId="0" applyFill="1"/>
    <xf numFmtId="0" fontId="40" fillId="0" borderId="12" xfId="0" applyFont="1" applyFill="1" applyBorder="1" applyAlignment="1">
      <alignment horizontal="center"/>
    </xf>
    <xf numFmtId="0" fontId="0" fillId="12" borderId="0" xfId="0" applyFill="1" applyAlignment="1">
      <alignment horizontal="left" indent="1"/>
    </xf>
    <xf numFmtId="0" fontId="47" fillId="12" borderId="0" xfId="0" applyFont="1" applyFill="1"/>
    <xf numFmtId="171" fontId="27" fillId="0" borderId="13" xfId="1" applyNumberFormat="1" applyFont="1" applyFill="1" applyBorder="1" applyAlignment="1">
      <alignment horizontal="right" vertical="center"/>
    </xf>
    <xf numFmtId="171" fontId="27" fillId="0" borderId="14" xfId="1" applyNumberFormat="1" applyFont="1" applyFill="1" applyBorder="1" applyAlignment="1">
      <alignment horizontal="right" vertical="center"/>
    </xf>
    <xf numFmtId="171" fontId="27" fillId="0" borderId="15" xfId="1" applyNumberFormat="1" applyFont="1" applyFill="1" applyBorder="1" applyAlignment="1">
      <alignment horizontal="right" vertical="center"/>
    </xf>
    <xf numFmtId="0" fontId="3" fillId="0" borderId="10" xfId="1" applyFont="1" applyFill="1" applyBorder="1" applyAlignment="1">
      <alignment vertical="center"/>
    </xf>
    <xf numFmtId="172" fontId="27" fillId="2" borderId="12" xfId="2" applyNumberFormat="1" applyFont="1" applyFill="1" applyBorder="1" applyAlignment="1">
      <alignment horizontal="right" vertical="center"/>
    </xf>
    <xf numFmtId="0" fontId="7" fillId="13" borderId="0" xfId="1" applyFont="1" applyFill="1" applyBorder="1" applyAlignment="1">
      <alignment horizontal="right" vertical="center" wrapText="1"/>
    </xf>
    <xf numFmtId="0" fontId="7" fillId="13" borderId="0" xfId="1" applyFont="1" applyFill="1" applyBorder="1" applyAlignment="1">
      <alignment horizontal="right" vertical="center"/>
    </xf>
    <xf numFmtId="0" fontId="7" fillId="13" borderId="0" xfId="1" applyFont="1" applyFill="1" applyBorder="1" applyAlignment="1">
      <alignment horizontal="left" vertical="center" wrapText="1"/>
    </xf>
    <xf numFmtId="0" fontId="6" fillId="13" borderId="0" xfId="3" applyFont="1" applyFill="1" applyBorder="1" applyAlignment="1">
      <alignment vertical="center"/>
    </xf>
    <xf numFmtId="0" fontId="7" fillId="13" borderId="16" xfId="1" applyFont="1" applyFill="1" applyBorder="1" applyAlignment="1">
      <alignment horizontal="right" vertical="center" wrapText="1" indent="1"/>
    </xf>
    <xf numFmtId="0" fontId="7" fillId="13" borderId="0" xfId="1" applyFont="1" applyFill="1" applyBorder="1" applyAlignment="1">
      <alignment horizontal="right" vertical="center" wrapText="1" indent="1"/>
    </xf>
    <xf numFmtId="0" fontId="48" fillId="12" borderId="0" xfId="0" applyFont="1" applyFill="1"/>
    <xf numFmtId="0" fontId="1" fillId="0" borderId="0" xfId="0" applyFont="1"/>
    <xf numFmtId="0" fontId="2" fillId="2" borderId="0" xfId="1" applyFill="1" applyAlignment="1">
      <alignment vertical="center"/>
    </xf>
    <xf numFmtId="0" fontId="22" fillId="2" borderId="0" xfId="1" applyFont="1" applyFill="1" applyAlignment="1">
      <alignment vertical="center"/>
    </xf>
    <xf numFmtId="0" fontId="36" fillId="2" borderId="0" xfId="1" applyFont="1" applyFill="1" applyAlignment="1">
      <alignment vertical="center"/>
    </xf>
    <xf numFmtId="0" fontId="31" fillId="0" borderId="0" xfId="0" applyFont="1"/>
    <xf numFmtId="0" fontId="42" fillId="12" borderId="0" xfId="0" applyFont="1" applyFill="1"/>
    <xf numFmtId="0" fontId="3" fillId="8" borderId="0" xfId="1" applyFont="1" applyFill="1" applyBorder="1" applyAlignment="1">
      <alignment vertical="center"/>
    </xf>
    <xf numFmtId="0" fontId="7" fillId="2" borderId="0" xfId="1" quotePrefix="1" applyFont="1" applyFill="1" applyBorder="1" applyAlignment="1">
      <alignment vertical="center"/>
    </xf>
    <xf numFmtId="0" fontId="44" fillId="0" borderId="0" xfId="6" applyFont="1" applyFill="1" applyBorder="1" applyAlignment="1">
      <alignment horizontal="center"/>
    </xf>
    <xf numFmtId="0" fontId="44" fillId="0" borderId="0" xfId="6" applyFont="1" applyFill="1" applyBorder="1"/>
    <xf numFmtId="0" fontId="40" fillId="9" borderId="12" xfId="0" applyFont="1" applyFill="1" applyBorder="1" applyAlignment="1"/>
    <xf numFmtId="0" fontId="49" fillId="0" borderId="0" xfId="0" applyFont="1" applyAlignment="1">
      <alignment horizontal="center" vertical="top"/>
    </xf>
    <xf numFmtId="0" fontId="43" fillId="0" borderId="0" xfId="0" applyFont="1" applyAlignment="1">
      <alignment vertical="center"/>
    </xf>
    <xf numFmtId="0" fontId="24" fillId="8" borderId="0" xfId="1" quotePrefix="1" applyNumberFormat="1" applyFont="1" applyFill="1" applyAlignment="1">
      <alignment vertical="center"/>
    </xf>
    <xf numFmtId="0" fontId="22" fillId="2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right" vertical="center" wrapText="1"/>
    </xf>
    <xf numFmtId="0" fontId="51" fillId="0" borderId="0" xfId="1" quotePrefix="1" applyFont="1" applyFill="1" applyBorder="1" applyAlignment="1"/>
    <xf numFmtId="0" fontId="52" fillId="0" borderId="0" xfId="1" applyFont="1" applyFill="1" applyAlignment="1">
      <alignment vertical="center"/>
    </xf>
    <xf numFmtId="0" fontId="0" fillId="0" borderId="0" xfId="0" applyFont="1" applyFill="1"/>
    <xf numFmtId="0" fontId="53" fillId="2" borderId="0" xfId="1" applyFont="1" applyFill="1" applyAlignment="1">
      <alignment vertical="center"/>
    </xf>
    <xf numFmtId="0" fontId="1" fillId="0" borderId="0" xfId="0" applyFont="1" applyFill="1"/>
    <xf numFmtId="0" fontId="23" fillId="12" borderId="0" xfId="0" quotePrefix="1" applyFont="1" applyFill="1" applyAlignment="1">
      <alignment horizontal="left" indent="1"/>
    </xf>
    <xf numFmtId="0" fontId="0" fillId="12" borderId="0" xfId="0" applyFill="1" applyAlignment="1">
      <alignment horizontal="left" indent="3"/>
    </xf>
    <xf numFmtId="0" fontId="0" fillId="12" borderId="0" xfId="0" applyFill="1" applyAlignment="1">
      <alignment horizontal="left" indent="4"/>
    </xf>
    <xf numFmtId="0" fontId="54" fillId="2" borderId="0" xfId="51" applyFill="1" applyAlignment="1">
      <alignment horizontal="left" vertical="center"/>
    </xf>
    <xf numFmtId="0" fontId="54" fillId="2" borderId="0" xfId="51" applyFill="1" applyAlignment="1">
      <alignment vertical="center"/>
    </xf>
    <xf numFmtId="0" fontId="54" fillId="0" borderId="0" xfId="51" applyFill="1" applyAlignment="1">
      <alignment vertical="center"/>
    </xf>
    <xf numFmtId="0" fontId="1" fillId="0" borderId="0" xfId="0" applyFont="1" applyFill="1" applyAlignment="1">
      <alignment horizontal="left"/>
    </xf>
    <xf numFmtId="0" fontId="41" fillId="10" borderId="0" xfId="6" applyFont="1" applyFill="1" applyBorder="1"/>
    <xf numFmtId="0" fontId="7" fillId="13" borderId="0" xfId="1" applyFont="1" applyFill="1" applyBorder="1" applyAlignment="1">
      <alignment horizontal="center" vertical="center"/>
    </xf>
    <xf numFmtId="0" fontId="56" fillId="0" borderId="0" xfId="0" applyFont="1"/>
    <xf numFmtId="0" fontId="25" fillId="0" borderId="0" xfId="53" applyFont="1" applyFill="1" applyAlignment="1">
      <alignment vertical="center"/>
    </xf>
    <xf numFmtId="0" fontId="3" fillId="0" borderId="0" xfId="53" applyFont="1" applyFill="1" applyAlignment="1">
      <alignment vertical="center"/>
    </xf>
    <xf numFmtId="0" fontId="3" fillId="0" borderId="0" xfId="53" applyFont="1" applyFill="1" applyAlignment="1">
      <alignment horizontal="right" vertical="center"/>
    </xf>
    <xf numFmtId="0" fontId="57" fillId="0" borderId="0" xfId="1" quotePrefix="1" applyFont="1" applyFill="1" applyAlignment="1">
      <alignment horizontal="right" vertical="center"/>
    </xf>
    <xf numFmtId="0" fontId="11" fillId="0" borderId="0" xfId="1" quotePrefix="1" applyFont="1" applyFill="1"/>
    <xf numFmtId="0" fontId="58" fillId="0" borderId="0" xfId="1" quotePrefix="1" applyFont="1" applyFill="1"/>
    <xf numFmtId="166" fontId="3" fillId="0" borderId="0" xfId="53" applyNumberFormat="1" applyFont="1" applyFill="1" applyAlignment="1">
      <alignment horizontal="right" vertical="center"/>
    </xf>
    <xf numFmtId="166" fontId="4" fillId="0" borderId="0" xfId="53" applyNumberFormat="1" applyFont="1" applyFill="1" applyAlignment="1">
      <alignment horizontal="right" vertical="center"/>
    </xf>
    <xf numFmtId="166" fontId="3" fillId="0" borderId="0" xfId="53" applyNumberFormat="1" applyFont="1" applyFill="1" applyAlignment="1">
      <alignment vertical="center"/>
    </xf>
    <xf numFmtId="0" fontId="3" fillId="0" borderId="12" xfId="53" applyFont="1" applyFill="1" applyBorder="1" applyAlignment="1">
      <alignment vertical="center"/>
    </xf>
    <xf numFmtId="166" fontId="3" fillId="0" borderId="12" xfId="53" applyNumberFormat="1" applyFont="1" applyFill="1" applyBorder="1" applyAlignment="1">
      <alignment horizontal="right" vertical="center"/>
    </xf>
    <xf numFmtId="167" fontId="59" fillId="0" borderId="0" xfId="54" applyNumberFormat="1" applyFont="1" applyFill="1" applyAlignment="1">
      <alignment horizontal="right" vertical="center"/>
    </xf>
    <xf numFmtId="167" fontId="60" fillId="0" borderId="0" xfId="54" applyNumberFormat="1" applyFont="1" applyFill="1" applyAlignment="1">
      <alignment horizontal="right" vertical="center"/>
    </xf>
    <xf numFmtId="0" fontId="25" fillId="0" borderId="0" xfId="53" applyFont="1" applyFill="1" applyAlignment="1">
      <alignment horizontal="right" vertical="center"/>
    </xf>
    <xf numFmtId="174" fontId="3" fillId="0" borderId="0" xfId="53" applyNumberFormat="1" applyFont="1" applyFill="1" applyAlignment="1">
      <alignment horizontal="right" vertical="center"/>
    </xf>
    <xf numFmtId="0" fontId="61" fillId="0" borderId="0" xfId="53" applyFont="1" applyFill="1" applyAlignment="1">
      <alignment vertical="center"/>
    </xf>
    <xf numFmtId="0" fontId="59" fillId="0" borderId="0" xfId="53" applyFont="1" applyFill="1" applyAlignment="1">
      <alignment vertical="center"/>
    </xf>
    <xf numFmtId="0" fontId="59" fillId="0" borderId="0" xfId="53" applyFont="1" applyFill="1" applyAlignment="1">
      <alignment horizontal="right" vertical="center"/>
    </xf>
    <xf numFmtId="0" fontId="24" fillId="0" borderId="0" xfId="1" quotePrefix="1" applyFont="1" applyFill="1" applyAlignment="1">
      <alignment horizontal="right" vertical="center"/>
    </xf>
    <xf numFmtId="0" fontId="23" fillId="0" borderId="0" xfId="0" applyFont="1"/>
    <xf numFmtId="14" fontId="0" fillId="0" borderId="0" xfId="0" applyNumberFormat="1"/>
    <xf numFmtId="0" fontId="0" fillId="0" borderId="0" xfId="0" quotePrefix="1"/>
    <xf numFmtId="0" fontId="62" fillId="16" borderId="0" xfId="0" applyFont="1" applyFill="1"/>
    <xf numFmtId="0" fontId="0" fillId="17" borderId="0" xfId="0" applyFill="1"/>
    <xf numFmtId="0" fontId="0" fillId="3" borderId="0" xfId="0" applyFill="1"/>
    <xf numFmtId="175" fontId="0" fillId="3" borderId="0" xfId="0" applyNumberFormat="1" applyFill="1"/>
    <xf numFmtId="0" fontId="63" fillId="0" borderId="0" xfId="0" applyFont="1"/>
    <xf numFmtId="0" fontId="25" fillId="0" borderId="0" xfId="53" quotePrefix="1" applyFont="1" applyFill="1" applyAlignment="1">
      <alignment horizontal="right" vertical="center"/>
    </xf>
    <xf numFmtId="17" fontId="6" fillId="13" borderId="0" xfId="1" applyNumberFormat="1" applyFont="1" applyFill="1" applyAlignment="1">
      <alignment horizontal="right" vertical="center" wrapText="1"/>
    </xf>
    <xf numFmtId="17" fontId="6" fillId="13" borderId="1" xfId="53" applyNumberFormat="1" applyFont="1" applyFill="1" applyBorder="1" applyAlignment="1">
      <alignment horizontal="right" vertical="center"/>
    </xf>
    <xf numFmtId="0" fontId="11" fillId="0" borderId="0" xfId="1" quotePrefix="1" applyFont="1" applyFill="1" applyBorder="1"/>
    <xf numFmtId="0" fontId="64" fillId="0" borderId="0" xfId="1" quotePrefix="1" applyFont="1" applyFill="1" applyBorder="1"/>
    <xf numFmtId="0" fontId="11" fillId="0" borderId="5" xfId="1" quotePrefix="1" applyFont="1" applyFill="1" applyBorder="1"/>
    <xf numFmtId="0" fontId="7" fillId="0" borderId="0" xfId="1" quotePrefix="1" applyFont="1" applyFill="1" applyBorder="1" applyAlignment="1">
      <alignment vertical="center"/>
    </xf>
    <xf numFmtId="0" fontId="10" fillId="0" borderId="0" xfId="1" quotePrefix="1" applyFont="1" applyFill="1" applyBorder="1" applyAlignment="1"/>
    <xf numFmtId="17" fontId="7" fillId="0" borderId="0" xfId="1" applyNumberFormat="1" applyFont="1" applyFill="1" applyBorder="1" applyAlignment="1">
      <alignment vertical="center"/>
    </xf>
    <xf numFmtId="172" fontId="29" fillId="0" borderId="0" xfId="1" applyNumberFormat="1" applyFont="1" applyFill="1" applyBorder="1" applyAlignment="1">
      <alignment vertical="center"/>
    </xf>
    <xf numFmtId="168" fontId="27" fillId="0" borderId="0" xfId="1" applyNumberFormat="1" applyFont="1" applyFill="1" applyBorder="1" applyAlignment="1">
      <alignment vertical="center"/>
    </xf>
    <xf numFmtId="168" fontId="28" fillId="0" borderId="0" xfId="1" applyNumberFormat="1" applyFont="1" applyFill="1" applyBorder="1" applyAlignment="1">
      <alignment vertical="center"/>
    </xf>
    <xf numFmtId="0" fontId="10" fillId="0" borderId="5" xfId="1" quotePrefix="1" applyFont="1" applyFill="1" applyBorder="1" applyAlignment="1"/>
    <xf numFmtId="0" fontId="6" fillId="0" borderId="0" xfId="3" applyFont="1" applyFill="1" applyBorder="1" applyAlignment="1">
      <alignment vertical="center"/>
    </xf>
    <xf numFmtId="0" fontId="42" fillId="8" borderId="0" xfId="0" applyFont="1" applyFill="1"/>
    <xf numFmtId="0" fontId="24" fillId="8" borderId="0" xfId="1" quotePrefix="1" applyFont="1" applyFill="1" applyAlignment="1">
      <alignment horizontal="right" vertical="center"/>
    </xf>
    <xf numFmtId="0" fontId="0" fillId="0" borderId="0" xfId="0" applyBorder="1"/>
    <xf numFmtId="0" fontId="23" fillId="0" borderId="12" xfId="0" applyFont="1" applyBorder="1"/>
    <xf numFmtId="0" fontId="0" fillId="8" borderId="0" xfId="0" applyFill="1"/>
    <xf numFmtId="0" fontId="56" fillId="8" borderId="0" xfId="0" applyFont="1" applyFill="1"/>
    <xf numFmtId="0" fontId="66" fillId="8" borderId="0" xfId="0" applyFont="1" applyFill="1"/>
    <xf numFmtId="0" fontId="67" fillId="8" borderId="0" xfId="0" applyFont="1" applyFill="1"/>
    <xf numFmtId="17" fontId="0" fillId="0" borderId="12" xfId="0" applyNumberFormat="1" applyBorder="1"/>
    <xf numFmtId="1" fontId="0" fillId="0" borderId="0" xfId="0" applyNumberFormat="1"/>
    <xf numFmtId="0" fontId="0" fillId="18" borderId="0" xfId="0" applyFill="1"/>
    <xf numFmtId="0" fontId="68" fillId="0" borderId="0" xfId="0" applyFont="1"/>
    <xf numFmtId="0" fontId="62" fillId="15" borderId="0" xfId="0" applyFont="1" applyFill="1"/>
    <xf numFmtId="17" fontId="6" fillId="13" borderId="0" xfId="1" applyNumberFormat="1" applyFont="1" applyFill="1" applyAlignment="1">
      <alignment horizontal="left" vertical="center" indent="1"/>
    </xf>
    <xf numFmtId="0" fontId="0" fillId="3" borderId="0" xfId="0" applyFill="1" applyAlignment="1">
      <alignment horizontal="center"/>
    </xf>
    <xf numFmtId="0" fontId="71" fillId="3" borderId="0" xfId="0" applyFont="1" applyFill="1" applyAlignment="1">
      <alignment horizontal="center"/>
    </xf>
    <xf numFmtId="0" fontId="71" fillId="3" borderId="0" xfId="0" applyFont="1" applyFill="1"/>
    <xf numFmtId="0" fontId="71" fillId="0" borderId="0" xfId="0" applyFont="1" applyFill="1"/>
    <xf numFmtId="0" fontId="72" fillId="0" borderId="0" xfId="0" applyFont="1" applyFill="1" applyAlignment="1">
      <alignment horizontal="left"/>
    </xf>
    <xf numFmtId="0" fontId="49" fillId="0" borderId="0" xfId="0" applyFont="1" applyFill="1"/>
    <xf numFmtId="0" fontId="71" fillId="0" borderId="0" xfId="0" applyFont="1" applyFill="1" applyAlignment="1">
      <alignment horizontal="left"/>
    </xf>
    <xf numFmtId="0" fontId="50" fillId="3" borderId="0" xfId="0" applyFont="1" applyFill="1" applyAlignment="1">
      <alignment horizontal="center" vertical="top"/>
    </xf>
    <xf numFmtId="0" fontId="50" fillId="3" borderId="0" xfId="0" applyFont="1" applyFill="1" applyAlignment="1">
      <alignment vertical="top"/>
    </xf>
    <xf numFmtId="0" fontId="54" fillId="0" borderId="0" xfId="51" applyFill="1" applyAlignment="1">
      <alignment horizontal="right" vertical="center"/>
    </xf>
    <xf numFmtId="0" fontId="73" fillId="3" borderId="0" xfId="0" applyFont="1" applyFill="1"/>
    <xf numFmtId="0" fontId="62" fillId="0" borderId="0" xfId="0" applyFont="1" applyFill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3" fillId="8" borderId="12" xfId="0" applyFont="1" applyFill="1" applyBorder="1"/>
    <xf numFmtId="9" fontId="0" fillId="8" borderId="0" xfId="52" applyFont="1" applyFill="1"/>
    <xf numFmtId="0" fontId="0" fillId="0" borderId="12" xfId="0" applyBorder="1"/>
    <xf numFmtId="176" fontId="42" fillId="0" borderId="0" xfId="52" applyNumberFormat="1" applyFont="1"/>
    <xf numFmtId="0" fontId="75" fillId="0" borderId="0" xfId="0" applyFont="1"/>
    <xf numFmtId="0" fontId="58" fillId="0" borderId="0" xfId="1" quotePrefix="1" applyFont="1" applyFill="1" applyBorder="1"/>
    <xf numFmtId="17" fontId="6" fillId="0" borderId="0" xfId="53" applyNumberFormat="1" applyFont="1" applyFill="1" applyBorder="1" applyAlignment="1">
      <alignment horizontal="right" vertical="center"/>
    </xf>
    <xf numFmtId="166" fontId="3" fillId="0" borderId="0" xfId="53" applyNumberFormat="1" applyFont="1" applyFill="1" applyBorder="1" applyAlignment="1">
      <alignment horizontal="right" vertical="center"/>
    </xf>
    <xf numFmtId="0" fontId="76" fillId="12" borderId="0" xfId="0" applyFont="1" applyFill="1" applyAlignment="1">
      <alignment horizontal="left" indent="4"/>
    </xf>
    <xf numFmtId="0" fontId="23" fillId="0" borderId="0" xfId="0" applyFont="1" applyFill="1" applyAlignment="1">
      <alignment horizontal="left" indent="6"/>
    </xf>
    <xf numFmtId="0" fontId="77" fillId="12" borderId="0" xfId="0" applyFont="1" applyFill="1" applyAlignment="1">
      <alignment horizontal="left" indent="4"/>
    </xf>
    <xf numFmtId="0" fontId="50" fillId="12" borderId="0" xfId="0" applyFont="1" applyFill="1" applyAlignment="1">
      <alignment horizontal="left" indent="1"/>
    </xf>
    <xf numFmtId="0" fontId="77" fillId="12" borderId="0" xfId="0" applyFont="1" applyFill="1" applyAlignment="1">
      <alignment horizontal="left" indent="1"/>
    </xf>
    <xf numFmtId="0" fontId="50" fillId="12" borderId="0" xfId="0" applyFont="1" applyFill="1" applyAlignment="1">
      <alignment horizontal="left" indent="4"/>
    </xf>
    <xf numFmtId="0" fontId="80" fillId="12" borderId="0" xfId="51" applyFont="1" applyFill="1"/>
    <xf numFmtId="0" fontId="76" fillId="12" borderId="0" xfId="0" applyFont="1" applyFill="1"/>
    <xf numFmtId="0" fontId="76" fillId="12" borderId="0" xfId="0" applyFont="1" applyFill="1" applyAlignment="1">
      <alignment horizontal="left" indent="5"/>
    </xf>
    <xf numFmtId="0" fontId="81" fillId="3" borderId="0" xfId="0" applyFont="1" applyFill="1"/>
    <xf numFmtId="0" fontId="76" fillId="3" borderId="0" xfId="0" applyFont="1" applyFill="1"/>
    <xf numFmtId="0" fontId="76" fillId="3" borderId="0" xfId="0" applyFont="1" applyFill="1" applyAlignment="1">
      <alignment horizontal="left" indent="2"/>
    </xf>
    <xf numFmtId="0" fontId="76" fillId="3" borderId="0" xfId="0" applyFont="1" applyFill="1" applyAlignment="1">
      <alignment horizontal="left" indent="3"/>
    </xf>
    <xf numFmtId="0" fontId="3" fillId="0" borderId="0" xfId="1" applyFont="1" applyAlignment="1">
      <alignment vertical="center"/>
    </xf>
    <xf numFmtId="0" fontId="27" fillId="0" borderId="0" xfId="1" applyFont="1" applyAlignment="1">
      <alignment vertical="center"/>
    </xf>
    <xf numFmtId="0" fontId="28" fillId="0" borderId="0" xfId="1" applyFont="1" applyAlignment="1">
      <alignment vertical="center"/>
    </xf>
    <xf numFmtId="0" fontId="28" fillId="3" borderId="0" xfId="1" applyFont="1" applyFill="1" applyAlignment="1">
      <alignment vertical="center"/>
    </xf>
    <xf numFmtId="0" fontId="41" fillId="11" borderId="0" xfId="0" applyFont="1" applyFill="1" applyAlignment="1">
      <alignment horizontal="center"/>
    </xf>
    <xf numFmtId="0" fontId="13" fillId="14" borderId="11" xfId="6" applyFill="1" applyBorder="1"/>
    <xf numFmtId="0" fontId="13" fillId="14" borderId="15" xfId="6" applyFill="1" applyBorder="1"/>
    <xf numFmtId="0" fontId="13" fillId="0" borderId="0" xfId="6" applyFill="1" applyBorder="1"/>
    <xf numFmtId="0" fontId="0" fillId="19" borderId="17" xfId="0" applyFill="1" applyBorder="1"/>
    <xf numFmtId="0" fontId="0" fillId="0" borderId="0" xfId="0" applyAlignment="1">
      <alignment horizontal="left"/>
    </xf>
    <xf numFmtId="17" fontId="6" fillId="13" borderId="0" xfId="1" applyNumberFormat="1" applyFont="1" applyFill="1" applyAlignment="1">
      <alignment horizontal="right" vertical="center"/>
    </xf>
    <xf numFmtId="0" fontId="36" fillId="0" borderId="0" xfId="1" applyFont="1" applyAlignment="1">
      <alignment vertical="center"/>
    </xf>
    <xf numFmtId="0" fontId="36" fillId="0" borderId="0" xfId="1" applyFont="1" applyFill="1" applyAlignment="1">
      <alignment vertical="center"/>
    </xf>
    <xf numFmtId="0" fontId="36" fillId="0" borderId="0" xfId="1" applyFont="1" applyFill="1" applyBorder="1" applyAlignment="1">
      <alignment vertical="center"/>
    </xf>
    <xf numFmtId="171" fontId="36" fillId="0" borderId="0" xfId="1" applyNumberFormat="1" applyFont="1" applyFill="1" applyAlignment="1">
      <alignment vertical="center"/>
    </xf>
    <xf numFmtId="0" fontId="83" fillId="0" borderId="0" xfId="1" applyFont="1" applyFill="1" applyAlignment="1">
      <alignment vertical="center"/>
    </xf>
    <xf numFmtId="0" fontId="84" fillId="2" borderId="0" xfId="1" applyFont="1" applyFill="1" applyAlignment="1">
      <alignment vertical="center"/>
    </xf>
    <xf numFmtId="0" fontId="85" fillId="2" borderId="0" xfId="1" applyFont="1" applyFill="1" applyAlignment="1">
      <alignment vertical="center"/>
    </xf>
    <xf numFmtId="171" fontId="36" fillId="2" borderId="0" xfId="1" applyNumberFormat="1" applyFont="1" applyFill="1" applyAlignment="1">
      <alignment horizontal="right" vertical="center"/>
    </xf>
    <xf numFmtId="171" fontId="36" fillId="2" borderId="12" xfId="1" applyNumberFormat="1" applyFont="1" applyFill="1" applyBorder="1" applyAlignment="1">
      <alignment horizontal="right" vertical="center"/>
    </xf>
    <xf numFmtId="0" fontId="36" fillId="2" borderId="0" xfId="1" applyFont="1" applyFill="1" applyAlignment="1">
      <alignment horizontal="right" vertical="center"/>
    </xf>
    <xf numFmtId="171" fontId="27" fillId="2" borderId="1" xfId="1" applyNumberFormat="1" applyFont="1" applyFill="1" applyBorder="1" applyAlignment="1">
      <alignment horizontal="right" vertical="center"/>
    </xf>
    <xf numFmtId="0" fontId="40" fillId="0" borderId="0" xfId="0" applyFont="1" applyAlignment="1"/>
    <xf numFmtId="0" fontId="43" fillId="0" borderId="0" xfId="0" applyFont="1" applyAlignment="1">
      <alignment horizontal="center" vertical="center"/>
    </xf>
    <xf numFmtId="0" fontId="69" fillId="0" borderId="0" xfId="0" applyFont="1" applyFill="1" applyAlignment="1">
      <alignment horizontal="left" vertical="center"/>
    </xf>
    <xf numFmtId="0" fontId="41" fillId="11" borderId="0" xfId="0" applyFont="1" applyFill="1" applyAlignment="1">
      <alignment horizontal="center"/>
    </xf>
    <xf numFmtId="0" fontId="41" fillId="10" borderId="0" xfId="6" applyFont="1" applyFill="1" applyBorder="1" applyAlignment="1">
      <alignment horizontal="center"/>
    </xf>
    <xf numFmtId="0" fontId="70" fillId="0" borderId="0" xfId="0" applyFont="1" applyFill="1" applyAlignment="1">
      <alignment horizontal="center"/>
    </xf>
    <xf numFmtId="0" fontId="10" fillId="2" borderId="0" xfId="1" quotePrefix="1" applyFont="1" applyFill="1" applyBorder="1" applyAlignment="1">
      <alignment horizontal="center"/>
    </xf>
    <xf numFmtId="0" fontId="74" fillId="2" borderId="0" xfId="1" quotePrefix="1" applyFont="1" applyFill="1" applyBorder="1" applyAlignment="1">
      <alignment horizontal="center"/>
    </xf>
    <xf numFmtId="0" fontId="3" fillId="2" borderId="0" xfId="1" applyFont="1" applyFill="1" applyBorder="1" applyAlignment="1">
      <alignment horizontal="center" vertical="center"/>
    </xf>
    <xf numFmtId="0" fontId="54" fillId="2" borderId="0" xfId="51" applyFill="1" applyAlignment="1">
      <alignment horizontal="center" vertical="center"/>
    </xf>
    <xf numFmtId="168" fontId="7" fillId="13" borderId="8" xfId="1" applyNumberFormat="1" applyFont="1" applyFill="1" applyBorder="1" applyAlignment="1">
      <alignment horizontal="center" vertical="center"/>
    </xf>
    <xf numFmtId="17" fontId="7" fillId="13" borderId="8" xfId="1" applyNumberFormat="1" applyFont="1" applyFill="1" applyBorder="1" applyAlignment="1">
      <alignment horizontal="center" vertical="center"/>
    </xf>
  </cellXfs>
  <cellStyles count="55">
    <cellStyle name="Comma 2" xfId="4" xr:uid="{00000000-0005-0000-0000-000001000000}"/>
    <cellStyle name="Comma 3" xfId="14" xr:uid="{E0895F91-7E10-4C0F-96BB-47A48370303A}"/>
    <cellStyle name="Currency 2" xfId="49" xr:uid="{9011236B-B697-4E3F-9110-56FF95E99192}"/>
    <cellStyle name="Hyperlink" xfId="51" builtinId="8"/>
    <cellStyle name="Normal" xfId="0" builtinId="0"/>
    <cellStyle name="Normal 2" xfId="1" xr:uid="{00000000-0005-0000-0000-000003000000}"/>
    <cellStyle name="Normal 3" xfId="3" xr:uid="{00000000-0005-0000-0000-000004000000}"/>
    <cellStyle name="Normal 3 2" xfId="53" xr:uid="{23828D95-9577-464D-A1D3-7D2A1993144A}"/>
    <cellStyle name="Normal 4" xfId="5" xr:uid="{3252511A-55D3-49B5-AE1D-21118F384609}"/>
    <cellStyle name="Normal 5" xfId="18" xr:uid="{DBB0C154-BF86-420A-A357-AB27703F7107}"/>
    <cellStyle name="Normal 5 2" xfId="47" xr:uid="{2B87A802-A013-4CB6-BFDA-D5C40E07EA26}"/>
    <cellStyle name="Percent" xfId="52" builtinId="5"/>
    <cellStyle name="Percent 2" xfId="2" xr:uid="{00000000-0005-0000-0000-000006000000}"/>
    <cellStyle name="Percent 2 2" xfId="54" xr:uid="{71059295-6583-4F00-8321-560CDB7C93BD}"/>
    <cellStyle name="Percent 3" xfId="15" xr:uid="{73B40348-2EA4-4AAA-B990-015C59EF6A3D}"/>
    <cellStyle name="Percent 4" xfId="48" xr:uid="{AB1CDAB5-734D-4D0F-9FEC-792F4E6EFA3A}"/>
    <cellStyle name="Style 1" xfId="50" xr:uid="{A315DE5C-B9E5-404D-B966-9764998549D8}"/>
    <cellStyle name="Style 10" xfId="36" xr:uid="{4A2F1721-3DEA-422C-BF87-8BA3A841C13C}"/>
    <cellStyle name="Style 11" xfId="24" xr:uid="{D9E0E2C1-DB13-4928-80B5-98C1F1F66A39}"/>
    <cellStyle name="Style 12" xfId="10" xr:uid="{1EBD5F89-86CE-489D-8A70-F953EDEA994A}"/>
    <cellStyle name="Style 12 2" xfId="26" xr:uid="{0530A7A5-192C-4F30-8BC1-763B701E59F2}"/>
    <cellStyle name="Style 12 3" xfId="38" xr:uid="{95AE0026-0BF3-45B9-BD48-B02DBCE2105C}"/>
    <cellStyle name="Style 13" xfId="27" xr:uid="{B1F5E40C-71C0-49A5-A5D1-8FDAC00BF5D3}"/>
    <cellStyle name="Style 13 2" xfId="39" xr:uid="{2CBEF8FC-E511-4B18-A574-0DDB2DDCEF24}"/>
    <cellStyle name="Style 14" xfId="11" xr:uid="{9C01D30B-B2F0-451B-A60E-9D789514E2BB}"/>
    <cellStyle name="Style 15" xfId="19" xr:uid="{87AC55DE-D96D-40EC-93CD-54D8AEA73F22}"/>
    <cellStyle name="Style 15 2" xfId="28" xr:uid="{03916840-A3F2-4F37-A9EA-7BF79945BBD0}"/>
    <cellStyle name="Style 15 3" xfId="40" xr:uid="{A7A1C3DD-F036-42CC-BA8B-A5334FC763EE}"/>
    <cellStyle name="Style 16" xfId="13" xr:uid="{6ACF4941-E78E-44EE-A9C5-D070091D531E}"/>
    <cellStyle name="Style 16 2" xfId="29" xr:uid="{B701561E-24A9-4139-8164-71018F7C1746}"/>
    <cellStyle name="Style 16 3" xfId="41" xr:uid="{99F0E965-F537-45DF-BBAA-CCE423A9FEA3}"/>
    <cellStyle name="Style 17" xfId="16" xr:uid="{8444A092-C250-41AB-925B-C082ABE6D565}"/>
    <cellStyle name="Style 18" xfId="42" xr:uid="{AD02E9BB-1C20-460E-A3C2-B24E34C19382}"/>
    <cellStyle name="Style 2" xfId="6" xr:uid="{CCD34485-6D10-4654-918C-F179711298AA}"/>
    <cellStyle name="Style 2 2" xfId="20" xr:uid="{5B9B9BC0-961C-4E79-8984-C900633F72BB}"/>
    <cellStyle name="Style 20" xfId="17" xr:uid="{D0D0F78B-ECD5-4250-BB0D-EF16E1DB5DD5}"/>
    <cellStyle name="Style 20 2" xfId="30" xr:uid="{F378F9EB-85B4-4A70-8C07-E8DA0D0C7B55}"/>
    <cellStyle name="Style 20 3" xfId="43" xr:uid="{6122B325-5604-4F01-857F-735E8AE0E310}"/>
    <cellStyle name="Style 21" xfId="44" xr:uid="{254E9EF1-924B-41EC-BEC9-B042922A8D81}"/>
    <cellStyle name="Style 22" xfId="31" xr:uid="{39D49D22-8C7D-43CE-9CA4-607430B97B70}"/>
    <cellStyle name="Style 22 2" xfId="45" xr:uid="{EFDEDAC4-718F-42FF-A116-438E28CA04AD}"/>
    <cellStyle name="Style 23" xfId="32" xr:uid="{F61A103C-F941-455A-ABA4-2D18816A0202}"/>
    <cellStyle name="Style 23 2" xfId="46" xr:uid="{5E883722-4910-497C-85D4-67D32E287285}"/>
    <cellStyle name="Style 24" xfId="33" xr:uid="{87673E0D-A6A0-4170-B10F-92CF9A57F36F}"/>
    <cellStyle name="Style 4" xfId="12" xr:uid="{58F5BC23-C7C4-4222-88E4-2F4EBB8F1A96}"/>
    <cellStyle name="Style 4 2" xfId="21" xr:uid="{356F482D-FC0F-44B7-A47E-F005252F6D92}"/>
    <cellStyle name="Style 4 3" xfId="37" xr:uid="{3C991229-4CB2-4796-9468-3092DB79ADC3}"/>
    <cellStyle name="Style 5" xfId="25" xr:uid="{CD0F8D4A-CD51-4F9C-A941-0B2C98845CE6}"/>
    <cellStyle name="Style 6" xfId="7" xr:uid="{D9D398E2-E8E0-489C-9F89-198FE34095F0}"/>
    <cellStyle name="Style 6 2" xfId="34" xr:uid="{FC09A865-9316-4A11-AB59-0867541AC13E}"/>
    <cellStyle name="Style 7" xfId="22" xr:uid="{EFDC5539-2AB2-4CD8-977E-F2CAFAC08EBB}"/>
    <cellStyle name="Style 7 2" xfId="35" xr:uid="{F67D2D9D-BD8B-4866-A031-3D103C0BD29B}"/>
    <cellStyle name="Style 8" xfId="9" xr:uid="{F2586CEB-733D-4AF1-B656-AC4DF5EC3A01}"/>
    <cellStyle name="Style 8 2" xfId="23" xr:uid="{33A22A8B-8547-4AA0-B20E-29365A56D7B9}"/>
    <cellStyle name="Style 9" xfId="8" xr:uid="{191064E5-C279-4EE7-8BDA-24FE51A78C0D}"/>
  </cellStyles>
  <dxfs count="17"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 tint="0.79998168889431442"/>
        <name val="Calibri"/>
        <family val="2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fill>
        <patternFill patternType="solid">
          <fgColor rgb="FF000000"/>
          <bgColor rgb="FF2868B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00B050"/>
      </font>
    </dxf>
    <dxf>
      <font>
        <color theme="2"/>
      </font>
      <fill>
        <patternFill>
          <bgColor rgb="FFC00000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3B65A3"/>
      <color rgb="FFCCCCFF"/>
      <color rgb="FF43679B"/>
      <color rgb="FF2868B6"/>
      <color rgb="FF3E6CC0"/>
      <color rgb="FF4B77C5"/>
      <color rgb="FF355191"/>
      <color rgb="FF3354BF"/>
      <color rgb="FFE7E7FF"/>
      <color rgb="FF2C72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26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0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openxmlformats.org/officeDocument/2006/relationships/externalLink" Target="externalLinks/externalLink14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3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externalLink" Target="externalLinks/externalLink12.xml"/><Relationship Id="rId28" Type="http://schemas.openxmlformats.org/officeDocument/2006/relationships/styles" Target="styles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externalLink" Target="externalLinks/externalLink11.xml"/><Relationship Id="rId27" Type="http://schemas.openxmlformats.org/officeDocument/2006/relationships/theme" Target="theme/theme1.xml"/><Relationship Id="rId30" Type="http://schemas.openxmlformats.org/officeDocument/2006/relationships/sheetMetadata" Target="metadata.xml"/><Relationship Id="rId35" Type="http://schemas.openxmlformats.org/officeDocument/2006/relationships/customXml" Target="../customXml/item4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Revenue</a:t>
            </a:r>
            <a:r>
              <a:rPr lang="en-ZA" baseline="0"/>
              <a:t> Actual vs Budget</a:t>
            </a:r>
            <a:endParaRPr lang="en-ZA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'Data Sheet'!$R$8</c:f>
              <c:strCache>
                <c:ptCount val="1"/>
                <c:pt idx="0">
                  <c:v>Actual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'Data Sheet'!$S$7:$AD$7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'Data Sheet'!$S$8:$AD$8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5F-4699-A82F-EFAD58433587}"/>
            </c:ext>
          </c:extLst>
        </c:ser>
        <c:ser>
          <c:idx val="1"/>
          <c:order val="1"/>
          <c:tx>
            <c:strRef>
              <c:f>'Data Sheet'!$R$9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'Data Sheet'!$S$7:$AD$7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'Data Sheet'!$S$9:$AD$9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5F-4699-A82F-EFAD58433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0899056"/>
        <c:axId val="570898416"/>
      </c:barChart>
      <c:catAx>
        <c:axId val="570899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898416"/>
        <c:crosses val="autoZero"/>
        <c:auto val="1"/>
        <c:lblAlgn val="ctr"/>
        <c:lblOffset val="100"/>
        <c:noMultiLvlLbl val="1"/>
      </c:catAx>
      <c:valAx>
        <c:axId val="57089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899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Gross Profit Actual</a:t>
            </a:r>
            <a:r>
              <a:rPr lang="en-ZA" baseline="0"/>
              <a:t> vs Budget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'Data Sheet'!$R$14</c:f>
              <c:strCache>
                <c:ptCount val="1"/>
                <c:pt idx="0">
                  <c:v>Actual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'Data Sheet'!$S$7:$AD$7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'Data Sheet'!$S$14:$AD$14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40-490B-86D8-0FAA5712763C}"/>
            </c:ext>
          </c:extLst>
        </c:ser>
        <c:ser>
          <c:idx val="1"/>
          <c:order val="1"/>
          <c:tx>
            <c:strRef>
              <c:f>'Data Sheet'!$R$15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'Data Sheet'!$S$7:$AD$7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'Data Sheet'!$S$15:$AD$15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40-490B-86D8-0FAA571276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541346936"/>
        <c:axId val="1541347576"/>
      </c:barChart>
      <c:lineChart>
        <c:grouping val="standard"/>
        <c:varyColors val="0"/>
        <c:ser>
          <c:idx val="2"/>
          <c:order val="2"/>
          <c:tx>
            <c:strRef>
              <c:f>'Data Sheet'!$R$16</c:f>
              <c:strCache>
                <c:ptCount val="1"/>
                <c:pt idx="0">
                  <c:v>GP Margin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'Data Sheet'!$S$7:$AD$7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'Data Sheet'!$S$16:$AD$16</c:f>
              <c:numCache>
                <c:formatCode>0.0%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6F-40FA-8D97-7C3B158A54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6486544"/>
        <c:axId val="1116484944"/>
      </c:lineChart>
      <c:catAx>
        <c:axId val="1541346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1347576"/>
        <c:crosses val="autoZero"/>
        <c:auto val="1"/>
        <c:lblAlgn val="ctr"/>
        <c:lblOffset val="100"/>
        <c:noMultiLvlLbl val="1"/>
      </c:catAx>
      <c:valAx>
        <c:axId val="154134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1346936"/>
        <c:crosses val="autoZero"/>
        <c:crossBetween val="between"/>
      </c:valAx>
      <c:valAx>
        <c:axId val="1116484944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6486544"/>
        <c:crosses val="max"/>
        <c:crossBetween val="between"/>
      </c:valAx>
      <c:catAx>
        <c:axId val="1116486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16484944"/>
        <c:crosses val="autoZero"/>
        <c:auto val="1"/>
        <c:lblAlgn val="ctr"/>
        <c:lblOffset val="100"/>
        <c:noMultiLvlLbl val="1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EBITDA</a:t>
            </a:r>
            <a:r>
              <a:rPr lang="en-ZA" baseline="0"/>
              <a:t> Actual vs Budget</a:t>
            </a:r>
            <a:endParaRPr lang="en-ZA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'Data Sheet'!$R$20</c:f>
              <c:strCache>
                <c:ptCount val="1"/>
                <c:pt idx="0">
                  <c:v>Actual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'Data Sheet'!$S$7:$AD$7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'Data Sheet'!$S$20:$AD$20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85-46DE-ADA7-4884148EF4CD}"/>
            </c:ext>
          </c:extLst>
        </c:ser>
        <c:ser>
          <c:idx val="1"/>
          <c:order val="1"/>
          <c:tx>
            <c:strRef>
              <c:f>'Data Sheet'!$R$21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'Data Sheet'!$S$7:$AD$7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'Data Sheet'!$S$21:$AD$21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85-46DE-ADA7-4884148EF4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7176400"/>
        <c:axId val="987174480"/>
      </c:barChart>
      <c:catAx>
        <c:axId val="987176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7174480"/>
        <c:crosses val="autoZero"/>
        <c:auto val="1"/>
        <c:lblAlgn val="ctr"/>
        <c:lblOffset val="100"/>
        <c:noMultiLvlLbl val="1"/>
      </c:catAx>
      <c:valAx>
        <c:axId val="98717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7176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Cost</a:t>
            </a:r>
            <a:r>
              <a:rPr lang="en-ZA" baseline="0"/>
              <a:t> of Sales Actual vs Budget</a:t>
            </a:r>
            <a:endParaRPr lang="en-ZA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'Data Sheet'!$R$11</c:f>
              <c:strCache>
                <c:ptCount val="1"/>
                <c:pt idx="0">
                  <c:v>Actual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'Data Sheet'!$S$7:$AD$7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'Data Sheet'!$S$12:$AD$12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14-4622-90EF-DEB487BD4354}"/>
            </c:ext>
          </c:extLst>
        </c:ser>
        <c:ser>
          <c:idx val="1"/>
          <c:order val="1"/>
          <c:tx>
            <c:strRef>
              <c:f>'Data Sheet'!$R$9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'Data Sheet'!$S$7:$AD$7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'Data Sheet'!$S$9:$AD$9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14-4622-90EF-DEB487BD43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0899056"/>
        <c:axId val="570898416"/>
      </c:barChart>
      <c:catAx>
        <c:axId val="570899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898416"/>
        <c:crosses val="autoZero"/>
        <c:auto val="1"/>
        <c:lblAlgn val="ctr"/>
        <c:lblOffset val="100"/>
        <c:noMultiLvlLbl val="1"/>
      </c:catAx>
      <c:valAx>
        <c:axId val="57089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899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b="1"/>
              <a:t>Revenue</a:t>
            </a:r>
            <a:r>
              <a:rPr lang="en-AU" b="1" baseline="0"/>
              <a:t> Trend Analysis</a:t>
            </a:r>
            <a:endParaRPr lang="en-AU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'Revenue Trend'!$D$12</c:f>
              <c:strCache>
                <c:ptCount val="1"/>
                <c:pt idx="0">
                  <c:v>Sales (Actual)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'Revenue Trend'!$F$10:$Q$10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'Revenue Trend'!$F$12:$Q$12</c:f>
              <c:numCache>
                <c:formatCode>"$"#,##0;[Red]\("$"#,##0\);"-"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F5-476D-9B7B-CF21BBB0D996}"/>
            </c:ext>
          </c:extLst>
        </c:ser>
        <c:ser>
          <c:idx val="1"/>
          <c:order val="1"/>
          <c:tx>
            <c:strRef>
              <c:f>'Revenue Trend'!$D$13</c:f>
              <c:strCache>
                <c:ptCount val="1"/>
                <c:pt idx="0">
                  <c:v>Sales (Budget)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'Revenue Trend'!$F$10:$Q$10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'Revenue Trend'!$F$13:$Q$13</c:f>
              <c:numCache>
                <c:formatCode>"$"#,##0;[Red]\("$"#,##0\);"-"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F5-476D-9B7B-CF21BBB0D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3394384"/>
        <c:axId val="1583396048"/>
      </c:lineChart>
      <c:catAx>
        <c:axId val="1583394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3396048"/>
        <c:crosses val="autoZero"/>
        <c:auto val="1"/>
        <c:lblAlgn val="ctr"/>
        <c:lblOffset val="100"/>
        <c:noMultiLvlLbl val="1"/>
      </c:catAx>
      <c:valAx>
        <c:axId val="158339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;[Red]\(&quot;$&quot;#,##0\);&quot;-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3394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b="1"/>
              <a:t>Expense</a:t>
            </a:r>
            <a:r>
              <a:rPr lang="en-AU" b="1" baseline="0"/>
              <a:t> Trend Analysis</a:t>
            </a:r>
            <a:endParaRPr lang="en-AU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'Expense Trend'!$D$12</c:f>
              <c:strCache>
                <c:ptCount val="1"/>
                <c:pt idx="0">
                  <c:v>Expenses(Actual)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'Expense Trend'!$F$10:$Q$10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'Expense Trend'!$F$12:$Q$12</c:f>
              <c:numCache>
                <c:formatCode>"$"#,##0;[Red]\("$"#,##0\);"-"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F7-4493-82F4-3DC94F320562}"/>
            </c:ext>
          </c:extLst>
        </c:ser>
        <c:ser>
          <c:idx val="1"/>
          <c:order val="1"/>
          <c:tx>
            <c:strRef>
              <c:f>'Expense Trend'!$D$13</c:f>
              <c:strCache>
                <c:ptCount val="1"/>
                <c:pt idx="0">
                  <c:v>Expenses (Budget)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'Expense Trend'!$F$10:$Q$10</c:f>
              <c:strCache>
                <c:ptCount val="12"/>
                <c:pt idx="0">
                  <c:v>Connection 'Connection waiting to be created' not found in workbook.</c:v>
                </c:pt>
                <c:pt idx="1">
                  <c:v>#VALUE!</c:v>
                </c:pt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</c:strCache>
            </c:strRef>
          </c:cat>
          <c:val>
            <c:numRef>
              <c:f>'Expense Trend'!$F$13:$Q$13</c:f>
              <c:numCache>
                <c:formatCode>"$"#,##0;[Red]\("$"#,##0\);"-"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F7-4493-82F4-3DC94F3205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3394384"/>
        <c:axId val="1583396048"/>
      </c:lineChart>
      <c:catAx>
        <c:axId val="1583394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3396048"/>
        <c:crosses val="autoZero"/>
        <c:auto val="1"/>
        <c:lblAlgn val="ctr"/>
        <c:lblOffset val="100"/>
        <c:noMultiLvlLbl val="1"/>
      </c:catAx>
      <c:valAx>
        <c:axId val="158339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;[Red]\(&quot;$&quot;#,##0\);&quot;-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3394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Lines="12" dropStyle="combo" dx="26" fmlaLink="'Data Sheet'!$J$21" fmlaRange="MonthList" noThreeD="1" sel="3" val="0"/>
</file>

<file path=xl/ctrlProps/ctrlProp2.xml><?xml version="1.0" encoding="utf-8"?>
<formControlPr xmlns="http://schemas.microsoft.com/office/spreadsheetml/2009/9/main" objectType="Drop" dropLines="12" dropStyle="combo" dx="26" fmlaLink="'Data Sheet'!$F$21" fmlaRange="FYList" noThreeD="1" sel="1" val="3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Revenue Trend'!A1"/><Relationship Id="rId7" Type="http://schemas.openxmlformats.org/officeDocument/2006/relationships/image" Target="../media/image1.jpeg"/><Relationship Id="rId2" Type="http://schemas.openxmlformats.org/officeDocument/2006/relationships/hyperlink" Target="#'Profit &amp; Loss 12 Mth Summary'!A1"/><Relationship Id="rId1" Type="http://schemas.openxmlformats.org/officeDocument/2006/relationships/hyperlink" Target="#'Profit &amp; Loss Summary'!A1"/><Relationship Id="rId6" Type="http://schemas.openxmlformats.org/officeDocument/2006/relationships/hyperlink" Target="#Dashboard!A1"/><Relationship Id="rId5" Type="http://schemas.openxmlformats.org/officeDocument/2006/relationships/hyperlink" Target="#'Expense Trend'!A1"/><Relationship Id="rId4" Type="http://schemas.openxmlformats.org/officeDocument/2006/relationships/hyperlink" Target="#'Balance Sheet Summary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1052408</xdr:colOff>
      <xdr:row>39</xdr:row>
      <xdr:rowOff>84667</xdr:rowOff>
    </xdr:from>
    <xdr:ext cx="1783080" cy="303953"/>
    <xdr:sp macro="[0]!pasteLayoutValues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281008" y="7950200"/>
          <a:ext cx="1783080" cy="303953"/>
        </a:xfrm>
        <a:prstGeom prst="roundRect">
          <a:avLst/>
        </a:prstGeom>
        <a:ln>
          <a:solidFill>
            <a:schemeClr val="accent3">
              <a:lumMod val="20000"/>
              <a:lumOff val="8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ZA" sz="1100"/>
            <a:t>COMPLETE</a:t>
          </a:r>
          <a:r>
            <a:rPr lang="en-ZA" sz="1100" baseline="0"/>
            <a:t> THE PROCESS</a:t>
          </a:r>
          <a:endParaRPr lang="en-ZA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320041</xdr:colOff>
      <xdr:row>14</xdr:row>
      <xdr:rowOff>22860</xdr:rowOff>
    </xdr:from>
    <xdr:ext cx="1424940" cy="300566"/>
    <xdr:sp macro="[0]!extendlists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7239001" y="3345180"/>
          <a:ext cx="1424940" cy="300566"/>
        </a:xfrm>
        <a:prstGeom prst="roundRect">
          <a:avLst/>
        </a:prstGeom>
        <a:gradFill flip="none" rotWithShape="1">
          <a:gsLst>
            <a:gs pos="0">
              <a:srgbClr val="3B65A3">
                <a:tint val="66000"/>
                <a:satMod val="160000"/>
              </a:srgbClr>
            </a:gs>
            <a:gs pos="50000">
              <a:srgbClr val="3B65A3">
                <a:tint val="44500"/>
                <a:satMod val="160000"/>
              </a:srgbClr>
            </a:gs>
            <a:gs pos="100000">
              <a:srgbClr val="3B65A3">
                <a:tint val="23500"/>
                <a:satMod val="160000"/>
              </a:srgbClr>
            </a:gs>
          </a:gsLst>
          <a:lin ang="5400000" scaled="1"/>
          <a:tileRect/>
        </a:gradFill>
        <a:ln>
          <a:solidFill>
            <a:schemeClr val="accent3">
              <a:lumMod val="20000"/>
              <a:lumOff val="8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Update Workbook</a:t>
          </a:r>
        </a:p>
        <a:p>
          <a:pPr algn="l"/>
          <a:endParaRPr lang="en-ZA" sz="1100"/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4</xdr:row>
      <xdr:rowOff>7620</xdr:rowOff>
    </xdr:from>
    <xdr:to>
      <xdr:col>15</xdr:col>
      <xdr:colOff>129540</xdr:colOff>
      <xdr:row>6</xdr:row>
      <xdr:rowOff>20925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7040880" y="815340"/>
          <a:ext cx="1981200" cy="3790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600" b="1">
              <a:latin typeface="Arial" panose="020B0604020202020204" pitchFamily="34" charset="0"/>
              <a:cs typeface="Arial" panose="020B0604020202020204" pitchFamily="34" charset="0"/>
            </a:rPr>
            <a:t>Financial Year</a:t>
          </a:r>
        </a:p>
      </xdr:txBody>
    </xdr:sp>
    <xdr:clientData/>
  </xdr:twoCellAnchor>
  <xdr:twoCellAnchor>
    <xdr:from>
      <xdr:col>11</xdr:col>
      <xdr:colOff>457200</xdr:colOff>
      <xdr:row>7</xdr:row>
      <xdr:rowOff>32415</xdr:rowOff>
    </xdr:from>
    <xdr:to>
      <xdr:col>15</xdr:col>
      <xdr:colOff>129540</xdr:colOff>
      <xdr:row>9</xdr:row>
      <xdr:rowOff>43815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7040880" y="1388775"/>
          <a:ext cx="1981200" cy="37716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600" b="1">
              <a:latin typeface="Arial" panose="020B0604020202020204" pitchFamily="34" charset="0"/>
              <a:cs typeface="Arial" panose="020B0604020202020204" pitchFamily="34" charset="0"/>
            </a:rPr>
            <a:t>Reporting Period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7</xdr:row>
          <xdr:rowOff>76200</xdr:rowOff>
        </xdr:from>
        <xdr:to>
          <xdr:col>11</xdr:col>
          <xdr:colOff>419100</xdr:colOff>
          <xdr:row>8</xdr:row>
          <xdr:rowOff>133350</xdr:rowOff>
        </xdr:to>
        <xdr:sp macro="" textlink="">
          <xdr:nvSpPr>
            <xdr:cNvPr id="25602" name="Drop Dow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3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15240</xdr:colOff>
      <xdr:row>10</xdr:row>
      <xdr:rowOff>175260</xdr:rowOff>
    </xdr:from>
    <xdr:to>
      <xdr:col>7</xdr:col>
      <xdr:colOff>203835</xdr:colOff>
      <xdr:row>12</xdr:row>
      <xdr:rowOff>156210</xdr:rowOff>
    </xdr:to>
    <xdr:sp macro="" textlink="">
      <xdr:nvSpPr>
        <xdr:cNvPr id="9" name="TextBox 8">
          <a:hlinkClick xmlns:r="http://schemas.openxmlformats.org/officeDocument/2006/relationships" r:id="rId1" tooltip="P&amp;L Summary By Account Class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2232660" y="2004060"/>
          <a:ext cx="2017395" cy="346710"/>
        </a:xfrm>
        <a:prstGeom prst="rect">
          <a:avLst/>
        </a:prstGeom>
        <a:solidFill>
          <a:srgbClr val="3B65A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soft" dir="t"/>
        </a:scene3d>
        <a:sp3d>
          <a:bevelT h="38100"/>
          <a:bevelB w="114300" prst="hardEdg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AU" sz="1100" b="1"/>
            <a:t>Profit</a:t>
          </a:r>
          <a:r>
            <a:rPr lang="en-AU" sz="1100" b="1" baseline="0"/>
            <a:t> &amp; Loss - Summary</a:t>
          </a:r>
          <a:endParaRPr lang="en-AU" sz="1100" b="1"/>
        </a:p>
      </xdr:txBody>
    </xdr:sp>
    <xdr:clientData/>
  </xdr:twoCellAnchor>
  <xdr:twoCellAnchor>
    <xdr:from>
      <xdr:col>4</xdr:col>
      <xdr:colOff>15240</xdr:colOff>
      <xdr:row>14</xdr:row>
      <xdr:rowOff>7620</xdr:rowOff>
    </xdr:from>
    <xdr:to>
      <xdr:col>7</xdr:col>
      <xdr:colOff>203835</xdr:colOff>
      <xdr:row>15</xdr:row>
      <xdr:rowOff>171450</xdr:rowOff>
    </xdr:to>
    <xdr:sp macro="" textlink="">
      <xdr:nvSpPr>
        <xdr:cNvPr id="10" name="TextBox 9">
          <a:hlinkClick xmlns:r="http://schemas.openxmlformats.org/officeDocument/2006/relationships" r:id="rId2" tooltip="P&amp;L 12 Month Summary By Account Class"/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2232660" y="2567940"/>
          <a:ext cx="2017395" cy="346710"/>
        </a:xfrm>
        <a:prstGeom prst="rect">
          <a:avLst/>
        </a:prstGeom>
        <a:solidFill>
          <a:srgbClr val="3B65A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soft" dir="t"/>
        </a:scene3d>
        <a:sp3d extrusionH="19050">
          <a:bevelT h="38100"/>
          <a:bevelB w="114300" prst="hardEdg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AU" sz="1100" b="1"/>
            <a:t>Profit</a:t>
          </a:r>
          <a:r>
            <a:rPr lang="en-AU" sz="1100" b="1" baseline="0"/>
            <a:t> &amp; Loss 12 Month Summary</a:t>
          </a:r>
          <a:endParaRPr lang="en-AU" sz="1100" b="1"/>
        </a:p>
      </xdr:txBody>
    </xdr:sp>
    <xdr:clientData/>
  </xdr:twoCellAnchor>
  <xdr:twoCellAnchor>
    <xdr:from>
      <xdr:col>8</xdr:col>
      <xdr:colOff>0</xdr:colOff>
      <xdr:row>14</xdr:row>
      <xdr:rowOff>7620</xdr:rowOff>
    </xdr:from>
    <xdr:to>
      <xdr:col>11</xdr:col>
      <xdr:colOff>188595</xdr:colOff>
      <xdr:row>15</xdr:row>
      <xdr:rowOff>171450</xdr:rowOff>
    </xdr:to>
    <xdr:sp macro="" textlink="">
      <xdr:nvSpPr>
        <xdr:cNvPr id="11" name="TextBox 10">
          <a:hlinkClick xmlns:r="http://schemas.openxmlformats.org/officeDocument/2006/relationships" r:id="rId3" tooltip="Revenue Trend Analysis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4686300" y="2423160"/>
          <a:ext cx="2017395" cy="346710"/>
        </a:xfrm>
        <a:prstGeom prst="rect">
          <a:avLst/>
        </a:prstGeom>
        <a:solidFill>
          <a:srgbClr val="3B65A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soft" dir="t"/>
        </a:scene3d>
        <a:sp3d extrusionH="19050">
          <a:bevelT h="38100"/>
          <a:bevelB w="114300" prst="hardEdg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AU" sz="1100" b="1"/>
            <a:t>Revenue Trend</a:t>
          </a:r>
        </a:p>
      </xdr:txBody>
    </xdr:sp>
    <xdr:clientData/>
  </xdr:twoCellAnchor>
  <xdr:twoCellAnchor>
    <xdr:from>
      <xdr:col>4</xdr:col>
      <xdr:colOff>7620</xdr:colOff>
      <xdr:row>16</xdr:row>
      <xdr:rowOff>144780</xdr:rowOff>
    </xdr:from>
    <xdr:to>
      <xdr:col>7</xdr:col>
      <xdr:colOff>196215</xdr:colOff>
      <xdr:row>18</xdr:row>
      <xdr:rowOff>125730</xdr:rowOff>
    </xdr:to>
    <xdr:sp macro="" textlink="">
      <xdr:nvSpPr>
        <xdr:cNvPr id="12" name="TextBox 11">
          <a:hlinkClick xmlns:r="http://schemas.openxmlformats.org/officeDocument/2006/relationships" r:id="rId4" tooltip="Balance Sheet by Account Class"/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2506980" y="2964180"/>
          <a:ext cx="2017395" cy="346710"/>
        </a:xfrm>
        <a:prstGeom prst="rect">
          <a:avLst/>
        </a:prstGeom>
        <a:solidFill>
          <a:srgbClr val="3B65A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soft" dir="t"/>
        </a:scene3d>
        <a:sp3d extrusionH="19050">
          <a:bevelT h="38100"/>
          <a:bevelB w="114300" prst="hardEdg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AU" sz="1100" b="1"/>
            <a:t>Balance Sheet </a:t>
          </a:r>
          <a:r>
            <a:rPr lang="en-AU" sz="1100" b="1" baseline="0"/>
            <a:t>- Summary</a:t>
          </a:r>
          <a:endParaRPr lang="en-AU" sz="1100" b="1"/>
        </a:p>
      </xdr:txBody>
    </xdr:sp>
    <xdr:clientData/>
  </xdr:twoCellAnchor>
  <xdr:twoCellAnchor>
    <xdr:from>
      <xdr:col>11</xdr:col>
      <xdr:colOff>291465</xdr:colOff>
      <xdr:row>11</xdr:row>
      <xdr:rowOff>22860</xdr:rowOff>
    </xdr:from>
    <xdr:to>
      <xdr:col>15</xdr:col>
      <xdr:colOff>0</xdr:colOff>
      <xdr:row>13</xdr:row>
      <xdr:rowOff>2700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6806565" y="1927860"/>
          <a:ext cx="2017395" cy="345600"/>
        </a:xfrm>
        <a:prstGeom prst="rect">
          <a:avLst/>
        </a:prstGeom>
        <a:solidFill>
          <a:srgbClr val="3B65A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soft" dir="t"/>
        </a:scene3d>
        <a:sp3d extrusionH="19050">
          <a:bevelT h="38100"/>
          <a:bevelB w="114300" prst="hardEdg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endParaRPr lang="en-AU" sz="1100" b="1"/>
        </a:p>
      </xdr:txBody>
    </xdr:sp>
    <xdr:clientData/>
  </xdr:twoCellAnchor>
  <xdr:twoCellAnchor>
    <xdr:from>
      <xdr:col>8</xdr:col>
      <xdr:colOff>0</xdr:colOff>
      <xdr:row>16</xdr:row>
      <xdr:rowOff>144780</xdr:rowOff>
    </xdr:from>
    <xdr:to>
      <xdr:col>11</xdr:col>
      <xdr:colOff>188595</xdr:colOff>
      <xdr:row>18</xdr:row>
      <xdr:rowOff>125730</xdr:rowOff>
    </xdr:to>
    <xdr:sp macro="" textlink="">
      <xdr:nvSpPr>
        <xdr:cNvPr id="14" name="TextBox 13">
          <a:hlinkClick xmlns:r="http://schemas.openxmlformats.org/officeDocument/2006/relationships" r:id="rId5" tooltip="Expense Trend Analysis"/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4686300" y="2926080"/>
          <a:ext cx="2017395" cy="346710"/>
        </a:xfrm>
        <a:prstGeom prst="rect">
          <a:avLst/>
        </a:prstGeom>
        <a:solidFill>
          <a:srgbClr val="3B65A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soft" dir="t"/>
        </a:scene3d>
        <a:sp3d extrusionH="19050">
          <a:bevelT h="38100"/>
          <a:bevelB w="114300" prst="hardEdg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AU" sz="1100" b="1"/>
            <a:t>Expense Trend </a:t>
          </a:r>
        </a:p>
      </xdr:txBody>
    </xdr:sp>
    <xdr:clientData/>
  </xdr:twoCellAnchor>
  <xdr:twoCellAnchor>
    <xdr:from>
      <xdr:col>8</xdr:col>
      <xdr:colOff>0</xdr:colOff>
      <xdr:row>11</xdr:row>
      <xdr:rowOff>7620</xdr:rowOff>
    </xdr:from>
    <xdr:to>
      <xdr:col>11</xdr:col>
      <xdr:colOff>188595</xdr:colOff>
      <xdr:row>12</xdr:row>
      <xdr:rowOff>171450</xdr:rowOff>
    </xdr:to>
    <xdr:sp macro="" textlink="">
      <xdr:nvSpPr>
        <xdr:cNvPr id="15" name="TextBox 14">
          <a:hlinkClick xmlns:r="http://schemas.openxmlformats.org/officeDocument/2006/relationships" r:id="rId6" tooltip="Financial Dashboard"/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4686300" y="1912620"/>
          <a:ext cx="2017395" cy="346710"/>
        </a:xfrm>
        <a:prstGeom prst="rect">
          <a:avLst/>
        </a:prstGeom>
        <a:solidFill>
          <a:srgbClr val="3B65A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soft" dir="t"/>
        </a:scene3d>
        <a:sp3d extrusionH="19050">
          <a:bevelT h="38100"/>
          <a:bevelB w="114300" prst="hardEdg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AU" sz="1100" b="1"/>
            <a:t>Dashboard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4</xdr:row>
          <xdr:rowOff>38100</xdr:rowOff>
        </xdr:from>
        <xdr:to>
          <xdr:col>11</xdr:col>
          <xdr:colOff>419100</xdr:colOff>
          <xdr:row>5</xdr:row>
          <xdr:rowOff>142875</xdr:rowOff>
        </xdr:to>
        <xdr:sp macro="" textlink="">
          <xdr:nvSpPr>
            <xdr:cNvPr id="25603" name="Drop Dow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3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291465</xdr:colOff>
      <xdr:row>14</xdr:row>
      <xdr:rowOff>7620</xdr:rowOff>
    </xdr:from>
    <xdr:to>
      <xdr:col>15</xdr:col>
      <xdr:colOff>0</xdr:colOff>
      <xdr:row>15</xdr:row>
      <xdr:rowOff>170340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6806565" y="2423160"/>
          <a:ext cx="2017395" cy="345600"/>
        </a:xfrm>
        <a:prstGeom prst="rect">
          <a:avLst/>
        </a:prstGeom>
        <a:solidFill>
          <a:srgbClr val="3B65A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soft" dir="t"/>
        </a:scene3d>
        <a:sp3d extrusionH="19050">
          <a:bevelT h="38100"/>
          <a:bevelB w="114300" prst="hardEdg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endParaRPr lang="en-AU" sz="1100" b="1"/>
        </a:p>
      </xdr:txBody>
    </xdr:sp>
    <xdr:clientData/>
  </xdr:twoCellAnchor>
  <xdr:twoCellAnchor>
    <xdr:from>
      <xdr:col>11</xdr:col>
      <xdr:colOff>291465</xdr:colOff>
      <xdr:row>16</xdr:row>
      <xdr:rowOff>152400</xdr:rowOff>
    </xdr:from>
    <xdr:to>
      <xdr:col>15</xdr:col>
      <xdr:colOff>0</xdr:colOff>
      <xdr:row>18</xdr:row>
      <xdr:rowOff>132240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6806565" y="2933700"/>
          <a:ext cx="2017395" cy="345600"/>
        </a:xfrm>
        <a:prstGeom prst="rect">
          <a:avLst/>
        </a:prstGeom>
        <a:solidFill>
          <a:srgbClr val="3B65A3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soft" dir="t"/>
        </a:scene3d>
        <a:sp3d extrusionH="19050">
          <a:bevelT h="38100"/>
          <a:bevelB w="114300" prst="hardEdg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endParaRPr lang="en-AU" sz="1100" b="1"/>
        </a:p>
      </xdr:txBody>
    </xdr:sp>
    <xdr:clientData/>
  </xdr:twoCellAnchor>
  <xdr:twoCellAnchor editAs="oneCell">
    <xdr:from>
      <xdr:col>4</xdr:col>
      <xdr:colOff>123825</xdr:colOff>
      <xdr:row>3</xdr:row>
      <xdr:rowOff>85725</xdr:rowOff>
    </xdr:from>
    <xdr:to>
      <xdr:col>6</xdr:col>
      <xdr:colOff>202407</xdr:colOff>
      <xdr:row>7</xdr:row>
      <xdr:rowOff>123429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CC921C4D-DCFC-421A-9AA5-000C68FB9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5" y="581025"/>
          <a:ext cx="1297782" cy="68540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279083</xdr:colOff>
      <xdr:row>6</xdr:row>
      <xdr:rowOff>175260</xdr:rowOff>
    </xdr:from>
    <xdr:to>
      <xdr:col>8</xdr:col>
      <xdr:colOff>100013</xdr:colOff>
      <xdr:row>10</xdr:row>
      <xdr:rowOff>175260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GrpSpPr/>
      </xdr:nvGrpSpPr>
      <xdr:grpSpPr>
        <a:xfrm>
          <a:off x="2536508" y="1584960"/>
          <a:ext cx="1649730" cy="762000"/>
          <a:chOff x="3970020" y="1516380"/>
          <a:chExt cx="1649730" cy="731520"/>
        </a:xfrm>
      </xdr:grpSpPr>
      <xdr:sp macro="" textlink="">
        <xdr:nvSpPr>
          <xdr:cNvPr id="3" name="Rectangle: Rounded Corners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3970020" y="1516380"/>
            <a:ext cx="1649730" cy="731520"/>
          </a:xfrm>
          <a:prstGeom prst="roundRect">
            <a:avLst/>
          </a:prstGeom>
          <a:gradFill flip="none" rotWithShape="1"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  <a:tileRect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ZA" sz="1200" b="1">
                <a:solidFill>
                  <a:schemeClr val="accent1">
                    <a:lumMod val="75000"/>
                  </a:schemeClr>
                </a:solidFill>
              </a:rPr>
              <a:t>GP MARGIN %</a:t>
            </a:r>
          </a:p>
        </xdr:txBody>
      </xdr:sp>
      <xdr:sp macro="" textlink="'Data Sheet'!AI14">
        <xdr:nvSpPr>
          <xdr:cNvPr id="4" name="TextBox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 txBox="1"/>
        </xdr:nvSpPr>
        <xdr:spPr>
          <a:xfrm>
            <a:off x="4343400" y="1722120"/>
            <a:ext cx="1043940" cy="449580"/>
          </a:xfrm>
          <a:prstGeom prst="rect">
            <a:avLst/>
          </a:prstGeom>
          <a:noFill/>
          <a:ln cap="rnd">
            <a:noFill/>
            <a:round/>
            <a:extLst>
              <a:ext uri="{C807C97D-BFC1-408E-A445-0C87EB9F89A2}">
                <ask:lineSketchStyleProps xmlns:ask="http://schemas.microsoft.com/office/drawing/2018/sketchyshapes" sd="1219033472">
                  <a:custGeom>
                    <a:avLst/>
                    <a:gdLst>
                      <a:gd name="connsiteX0" fmla="*/ 0 w 1043940"/>
                      <a:gd name="connsiteY0" fmla="*/ 0 h 647700"/>
                      <a:gd name="connsiteX1" fmla="*/ 1043940 w 1043940"/>
                      <a:gd name="connsiteY1" fmla="*/ 0 h 647700"/>
                      <a:gd name="connsiteX2" fmla="*/ 1043940 w 1043940"/>
                      <a:gd name="connsiteY2" fmla="*/ 647700 h 647700"/>
                      <a:gd name="connsiteX3" fmla="*/ 0 w 1043940"/>
                      <a:gd name="connsiteY3" fmla="*/ 647700 h 647700"/>
                      <a:gd name="connsiteX4" fmla="*/ 0 w 1043940"/>
                      <a:gd name="connsiteY4" fmla="*/ 0 h 647700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</a:cxnLst>
                    <a:rect l="l" t="t" r="r" b="b"/>
                    <a:pathLst>
                      <a:path w="1043940" h="647700" fill="none" extrusionOk="0">
                        <a:moveTo>
                          <a:pt x="0" y="0"/>
                        </a:moveTo>
                        <a:cubicBezTo>
                          <a:pt x="377745" y="76330"/>
                          <a:pt x="811602" y="23810"/>
                          <a:pt x="1043940" y="0"/>
                        </a:cubicBezTo>
                        <a:cubicBezTo>
                          <a:pt x="1043638" y="303501"/>
                          <a:pt x="985864" y="405806"/>
                          <a:pt x="1043940" y="647700"/>
                        </a:cubicBezTo>
                        <a:cubicBezTo>
                          <a:pt x="659076" y="669445"/>
                          <a:pt x="461969" y="560510"/>
                          <a:pt x="0" y="647700"/>
                        </a:cubicBezTo>
                        <a:cubicBezTo>
                          <a:pt x="-30132" y="365054"/>
                          <a:pt x="-45374" y="264225"/>
                          <a:pt x="0" y="0"/>
                        </a:cubicBezTo>
                        <a:close/>
                      </a:path>
                      <a:path w="1043940" h="647700" stroke="0" extrusionOk="0">
                        <a:moveTo>
                          <a:pt x="0" y="0"/>
                        </a:moveTo>
                        <a:cubicBezTo>
                          <a:pt x="318255" y="-62398"/>
                          <a:pt x="751000" y="-21973"/>
                          <a:pt x="1043940" y="0"/>
                        </a:cubicBezTo>
                        <a:cubicBezTo>
                          <a:pt x="986079" y="217544"/>
                          <a:pt x="1059820" y="500719"/>
                          <a:pt x="1043940" y="647700"/>
                        </a:cubicBezTo>
                        <a:cubicBezTo>
                          <a:pt x="587033" y="734598"/>
                          <a:pt x="462559" y="687579"/>
                          <a:pt x="0" y="647700"/>
                        </a:cubicBezTo>
                        <a:cubicBezTo>
                          <a:pt x="22194" y="467750"/>
                          <a:pt x="25867" y="258722"/>
                          <a:pt x="0" y="0"/>
                        </a:cubicBezTo>
                        <a:close/>
                      </a:path>
                    </a:pathLst>
                  </a:custGeom>
                  <ask:type>
                    <ask:lineSketchNone/>
                  </ask:type>
                </ask:lineSketchStyleProps>
              </a:ext>
            </a:extLst>
          </a:ln>
          <a:effectLst>
            <a:softEdge rad="0"/>
          </a:effectLst>
        </xdr:spPr>
        <xdr:style>
          <a:lnRef idx="1">
            <a:schemeClr val="accent5"/>
          </a:lnRef>
          <a:fillRef idx="3">
            <a:schemeClr val="accent5"/>
          </a:fillRef>
          <a:effectRef idx="2">
            <a:schemeClr val="accent5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fld id="{696A6AF5-16E2-449A-97AB-A58BD332F3CB}" type="TxLink">
              <a:rPr lang="en-US" sz="1600" b="0" i="0" u="none" strike="noStrike" cap="none" spc="0">
                <a:ln w="0"/>
                <a:solidFill>
                  <a:srgbClr val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/>
                <a:cs typeface="Calibri"/>
              </a:rPr>
              <a:pPr algn="ctr"/>
              <a:t>0.0%</a:t>
            </a:fld>
            <a:endParaRPr lang="en-ZA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2</xdr:col>
      <xdr:colOff>354330</xdr:colOff>
      <xdr:row>6</xdr:row>
      <xdr:rowOff>175260</xdr:rowOff>
    </xdr:from>
    <xdr:to>
      <xdr:col>5</xdr:col>
      <xdr:colOff>175260</xdr:colOff>
      <xdr:row>10</xdr:row>
      <xdr:rowOff>175260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pSpPr/>
      </xdr:nvGrpSpPr>
      <xdr:grpSpPr>
        <a:xfrm>
          <a:off x="782955" y="1584960"/>
          <a:ext cx="1649730" cy="762000"/>
          <a:chOff x="2213610" y="1501140"/>
          <a:chExt cx="1649730" cy="731520"/>
        </a:xfrm>
      </xdr:grpSpPr>
      <xdr:sp macro="" textlink="">
        <xdr:nvSpPr>
          <xdr:cNvPr id="2" name="Rectangle: Rounded Corners 1">
            <a:extLst>
              <a:ext uri="{FF2B5EF4-FFF2-40B4-BE49-F238E27FC236}">
                <a16:creationId xmlns:a16="http://schemas.microsoft.com/office/drawing/2014/main" id="{00000000-0008-0000-0400-000002000000}"/>
              </a:ext>
            </a:extLst>
          </xdr:cNvPr>
          <xdr:cNvSpPr/>
        </xdr:nvSpPr>
        <xdr:spPr>
          <a:xfrm>
            <a:off x="2213610" y="1501140"/>
            <a:ext cx="1649730" cy="731520"/>
          </a:xfrm>
          <a:prstGeom prst="roundRect">
            <a:avLst/>
          </a:prstGeom>
          <a:gradFill flip="none" rotWithShape="1"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  <a:tileRect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ZA" sz="1200" b="1">
                <a:solidFill>
                  <a:schemeClr val="accent1">
                    <a:lumMod val="75000"/>
                  </a:schemeClr>
                </a:solidFill>
              </a:rPr>
              <a:t>REVENUE YTD</a:t>
            </a:r>
          </a:p>
          <a:p>
            <a:pPr algn="l"/>
            <a:endParaRPr lang="en-ZA" sz="1100"/>
          </a:p>
        </xdr:txBody>
      </xdr:sp>
      <xdr:sp macro="" textlink="'Data Sheet'!AH8">
        <xdr:nvSpPr>
          <xdr:cNvPr id="5" name="TextBox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 txBox="1"/>
        </xdr:nvSpPr>
        <xdr:spPr>
          <a:xfrm>
            <a:off x="2659380" y="1714500"/>
            <a:ext cx="1043940" cy="449580"/>
          </a:xfrm>
          <a:prstGeom prst="rect">
            <a:avLst/>
          </a:prstGeom>
          <a:noFill/>
          <a:ln cap="rnd">
            <a:noFill/>
            <a:round/>
            <a:extLst>
              <a:ext uri="{C807C97D-BFC1-408E-A445-0C87EB9F89A2}">
                <ask:lineSketchStyleProps xmlns:ask="http://schemas.microsoft.com/office/drawing/2018/sketchyshapes" sd="1219033472">
                  <a:custGeom>
                    <a:avLst/>
                    <a:gdLst>
                      <a:gd name="connsiteX0" fmla="*/ 0 w 1043940"/>
                      <a:gd name="connsiteY0" fmla="*/ 0 h 647700"/>
                      <a:gd name="connsiteX1" fmla="*/ 1043940 w 1043940"/>
                      <a:gd name="connsiteY1" fmla="*/ 0 h 647700"/>
                      <a:gd name="connsiteX2" fmla="*/ 1043940 w 1043940"/>
                      <a:gd name="connsiteY2" fmla="*/ 647700 h 647700"/>
                      <a:gd name="connsiteX3" fmla="*/ 0 w 1043940"/>
                      <a:gd name="connsiteY3" fmla="*/ 647700 h 647700"/>
                      <a:gd name="connsiteX4" fmla="*/ 0 w 1043940"/>
                      <a:gd name="connsiteY4" fmla="*/ 0 h 647700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</a:cxnLst>
                    <a:rect l="l" t="t" r="r" b="b"/>
                    <a:pathLst>
                      <a:path w="1043940" h="647700" fill="none" extrusionOk="0">
                        <a:moveTo>
                          <a:pt x="0" y="0"/>
                        </a:moveTo>
                        <a:cubicBezTo>
                          <a:pt x="377745" y="76330"/>
                          <a:pt x="811602" y="23810"/>
                          <a:pt x="1043940" y="0"/>
                        </a:cubicBezTo>
                        <a:cubicBezTo>
                          <a:pt x="1043638" y="303501"/>
                          <a:pt x="985864" y="405806"/>
                          <a:pt x="1043940" y="647700"/>
                        </a:cubicBezTo>
                        <a:cubicBezTo>
                          <a:pt x="659076" y="669445"/>
                          <a:pt x="461969" y="560510"/>
                          <a:pt x="0" y="647700"/>
                        </a:cubicBezTo>
                        <a:cubicBezTo>
                          <a:pt x="-30132" y="365054"/>
                          <a:pt x="-45374" y="264225"/>
                          <a:pt x="0" y="0"/>
                        </a:cubicBezTo>
                        <a:close/>
                      </a:path>
                      <a:path w="1043940" h="647700" stroke="0" extrusionOk="0">
                        <a:moveTo>
                          <a:pt x="0" y="0"/>
                        </a:moveTo>
                        <a:cubicBezTo>
                          <a:pt x="318255" y="-62398"/>
                          <a:pt x="751000" y="-21973"/>
                          <a:pt x="1043940" y="0"/>
                        </a:cubicBezTo>
                        <a:cubicBezTo>
                          <a:pt x="986079" y="217544"/>
                          <a:pt x="1059820" y="500719"/>
                          <a:pt x="1043940" y="647700"/>
                        </a:cubicBezTo>
                        <a:cubicBezTo>
                          <a:pt x="587033" y="734598"/>
                          <a:pt x="462559" y="687579"/>
                          <a:pt x="0" y="647700"/>
                        </a:cubicBezTo>
                        <a:cubicBezTo>
                          <a:pt x="22194" y="467750"/>
                          <a:pt x="25867" y="258722"/>
                          <a:pt x="0" y="0"/>
                        </a:cubicBezTo>
                        <a:close/>
                      </a:path>
                    </a:pathLst>
                  </a:custGeom>
                  <ask:type>
                    <ask:lineSketchNone/>
                  </ask:type>
                </ask:lineSketchStyleProps>
              </a:ext>
            </a:extLst>
          </a:ln>
          <a:effectLst>
            <a:softEdge rad="0"/>
          </a:effectLst>
        </xdr:spPr>
        <xdr:style>
          <a:lnRef idx="1">
            <a:schemeClr val="accent5"/>
          </a:lnRef>
          <a:fillRef idx="3">
            <a:schemeClr val="accent5"/>
          </a:fillRef>
          <a:effectRef idx="2">
            <a:schemeClr val="accent5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fld id="{C6CBC90F-1C3F-4E37-9418-FF5C0E829006}" type="TxLink">
              <a:rPr lang="en-US" sz="1600" b="0" i="0" u="none" strike="noStrike" cap="none" spc="0">
                <a:ln w="0"/>
                <a:solidFill>
                  <a:srgbClr val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/>
                <a:cs typeface="Calibri"/>
              </a:rPr>
              <a:pPr algn="ctr"/>
              <a:t>$   k</a:t>
            </a:fld>
            <a:endParaRPr lang="en-ZA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8</xdr:col>
      <xdr:colOff>203836</xdr:colOff>
      <xdr:row>6</xdr:row>
      <xdr:rowOff>175260</xdr:rowOff>
    </xdr:from>
    <xdr:to>
      <xdr:col>11</xdr:col>
      <xdr:colOff>24766</xdr:colOff>
      <xdr:row>10</xdr:row>
      <xdr:rowOff>175260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GrpSpPr/>
      </xdr:nvGrpSpPr>
      <xdr:grpSpPr>
        <a:xfrm>
          <a:off x="4290061" y="1584960"/>
          <a:ext cx="1649730" cy="762000"/>
          <a:chOff x="5802630" y="1516380"/>
          <a:chExt cx="1649730" cy="731520"/>
        </a:xfrm>
      </xdr:grpSpPr>
      <xdr:sp macro="" textlink="">
        <xdr:nvSpPr>
          <xdr:cNvPr id="6" name="Rectangle: Rounded Corners 5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SpPr/>
        </xdr:nvSpPr>
        <xdr:spPr>
          <a:xfrm>
            <a:off x="5802630" y="1516380"/>
            <a:ext cx="1649730" cy="731520"/>
          </a:xfrm>
          <a:prstGeom prst="roundRect">
            <a:avLst/>
          </a:prstGeom>
          <a:gradFill flip="none" rotWithShape="1"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  <a:tileRect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ZA" sz="1200" b="1">
                <a:solidFill>
                  <a:schemeClr val="accent1">
                    <a:lumMod val="75000"/>
                  </a:schemeClr>
                </a:solidFill>
              </a:rPr>
              <a:t>EBITDA YTD</a:t>
            </a:r>
          </a:p>
          <a:p>
            <a:pPr algn="l"/>
            <a:endParaRPr lang="en-ZA" sz="1200" b="1">
              <a:solidFill>
                <a:schemeClr val="accent1">
                  <a:lumMod val="75000"/>
                </a:schemeClr>
              </a:solidFill>
            </a:endParaRPr>
          </a:p>
          <a:p>
            <a:pPr algn="l"/>
            <a:endParaRPr lang="en-ZA" sz="1200" b="1">
              <a:solidFill>
                <a:schemeClr val="accent1">
                  <a:lumMod val="75000"/>
                </a:schemeClr>
              </a:solidFill>
            </a:endParaRPr>
          </a:p>
        </xdr:txBody>
      </xdr:sp>
      <xdr:sp macro="" textlink="'Data Sheet'!AH20">
        <xdr:nvSpPr>
          <xdr:cNvPr id="7" name="TextBox 6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 txBox="1"/>
        </xdr:nvSpPr>
        <xdr:spPr>
          <a:xfrm>
            <a:off x="6248400" y="1752600"/>
            <a:ext cx="1043940" cy="449580"/>
          </a:xfrm>
          <a:prstGeom prst="rect">
            <a:avLst/>
          </a:prstGeom>
          <a:noFill/>
          <a:ln cap="rnd">
            <a:noFill/>
            <a:round/>
            <a:extLst>
              <a:ext uri="{C807C97D-BFC1-408E-A445-0C87EB9F89A2}">
                <ask:lineSketchStyleProps xmlns:ask="http://schemas.microsoft.com/office/drawing/2018/sketchyshapes" sd="1219033472">
                  <a:custGeom>
                    <a:avLst/>
                    <a:gdLst>
                      <a:gd name="connsiteX0" fmla="*/ 0 w 1043940"/>
                      <a:gd name="connsiteY0" fmla="*/ 0 h 647700"/>
                      <a:gd name="connsiteX1" fmla="*/ 1043940 w 1043940"/>
                      <a:gd name="connsiteY1" fmla="*/ 0 h 647700"/>
                      <a:gd name="connsiteX2" fmla="*/ 1043940 w 1043940"/>
                      <a:gd name="connsiteY2" fmla="*/ 647700 h 647700"/>
                      <a:gd name="connsiteX3" fmla="*/ 0 w 1043940"/>
                      <a:gd name="connsiteY3" fmla="*/ 647700 h 647700"/>
                      <a:gd name="connsiteX4" fmla="*/ 0 w 1043940"/>
                      <a:gd name="connsiteY4" fmla="*/ 0 h 647700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</a:cxnLst>
                    <a:rect l="l" t="t" r="r" b="b"/>
                    <a:pathLst>
                      <a:path w="1043940" h="647700" fill="none" extrusionOk="0">
                        <a:moveTo>
                          <a:pt x="0" y="0"/>
                        </a:moveTo>
                        <a:cubicBezTo>
                          <a:pt x="377745" y="76330"/>
                          <a:pt x="811602" y="23810"/>
                          <a:pt x="1043940" y="0"/>
                        </a:cubicBezTo>
                        <a:cubicBezTo>
                          <a:pt x="1043638" y="303501"/>
                          <a:pt x="985864" y="405806"/>
                          <a:pt x="1043940" y="647700"/>
                        </a:cubicBezTo>
                        <a:cubicBezTo>
                          <a:pt x="659076" y="669445"/>
                          <a:pt x="461969" y="560510"/>
                          <a:pt x="0" y="647700"/>
                        </a:cubicBezTo>
                        <a:cubicBezTo>
                          <a:pt x="-30132" y="365054"/>
                          <a:pt x="-45374" y="264225"/>
                          <a:pt x="0" y="0"/>
                        </a:cubicBezTo>
                        <a:close/>
                      </a:path>
                      <a:path w="1043940" h="647700" stroke="0" extrusionOk="0">
                        <a:moveTo>
                          <a:pt x="0" y="0"/>
                        </a:moveTo>
                        <a:cubicBezTo>
                          <a:pt x="318255" y="-62398"/>
                          <a:pt x="751000" y="-21973"/>
                          <a:pt x="1043940" y="0"/>
                        </a:cubicBezTo>
                        <a:cubicBezTo>
                          <a:pt x="986079" y="217544"/>
                          <a:pt x="1059820" y="500719"/>
                          <a:pt x="1043940" y="647700"/>
                        </a:cubicBezTo>
                        <a:cubicBezTo>
                          <a:pt x="587033" y="734598"/>
                          <a:pt x="462559" y="687579"/>
                          <a:pt x="0" y="647700"/>
                        </a:cubicBezTo>
                        <a:cubicBezTo>
                          <a:pt x="22194" y="467750"/>
                          <a:pt x="25867" y="258722"/>
                          <a:pt x="0" y="0"/>
                        </a:cubicBezTo>
                        <a:close/>
                      </a:path>
                    </a:pathLst>
                  </a:custGeom>
                  <ask:type>
                    <ask:lineSketchNone/>
                  </ask:type>
                </ask:lineSketchStyleProps>
              </a:ext>
            </a:extLst>
          </a:ln>
          <a:effectLst>
            <a:softEdge rad="0"/>
          </a:effectLst>
        </xdr:spPr>
        <xdr:style>
          <a:lnRef idx="1">
            <a:schemeClr val="accent5"/>
          </a:lnRef>
          <a:fillRef idx="3">
            <a:schemeClr val="accent5"/>
          </a:fillRef>
          <a:effectRef idx="2">
            <a:schemeClr val="accent5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fld id="{9ABE81F8-EEE1-4EE2-8FAE-E4F6124820B2}" type="TxLink">
              <a:rPr lang="en-US" sz="1600" b="0" i="0" u="none" strike="noStrike" cap="none" spc="0">
                <a:ln w="0"/>
                <a:solidFill>
                  <a:srgbClr val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/>
                <a:cs typeface="Calibri"/>
              </a:rPr>
              <a:pPr algn="ctr"/>
              <a:t>$  k</a:t>
            </a:fld>
            <a:endParaRPr lang="en-ZA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2</xdr:col>
      <xdr:colOff>15240</xdr:colOff>
      <xdr:row>13</xdr:row>
      <xdr:rowOff>7620</xdr:rowOff>
    </xdr:from>
    <xdr:to>
      <xdr:col>9</xdr:col>
      <xdr:colOff>320040</xdr:colOff>
      <xdr:row>25</xdr:row>
      <xdr:rowOff>83820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274320</xdr:colOff>
      <xdr:row>25</xdr:row>
      <xdr:rowOff>99060</xdr:rowOff>
    </xdr:from>
    <xdr:to>
      <xdr:col>9</xdr:col>
      <xdr:colOff>251460</xdr:colOff>
      <xdr:row>38</xdr:row>
      <xdr:rowOff>167640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175260</xdr:colOff>
      <xdr:row>25</xdr:row>
      <xdr:rowOff>121920</xdr:rowOff>
    </xdr:from>
    <xdr:to>
      <xdr:col>17</xdr:col>
      <xdr:colOff>480060</xdr:colOff>
      <xdr:row>38</xdr:row>
      <xdr:rowOff>114300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53340</xdr:colOff>
      <xdr:row>6</xdr:row>
      <xdr:rowOff>144780</xdr:rowOff>
    </xdr:from>
    <xdr:to>
      <xdr:col>17</xdr:col>
      <xdr:colOff>525780</xdr:colOff>
      <xdr:row>11</xdr:row>
      <xdr:rowOff>15240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GrpSpPr/>
      </xdr:nvGrpSpPr>
      <xdr:grpSpPr>
        <a:xfrm>
          <a:off x="7797165" y="1554480"/>
          <a:ext cx="2301240" cy="822960"/>
          <a:chOff x="8290560" y="1463040"/>
          <a:chExt cx="2301240" cy="784860"/>
        </a:xfrm>
      </xdr:grpSpPr>
      <xdr:sp macro="" textlink="">
        <xdr:nvSpPr>
          <xdr:cNvPr id="12" name="Rectangle: Rounded Corners 1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/>
        </xdr:nvSpPr>
        <xdr:spPr>
          <a:xfrm>
            <a:off x="8290560" y="1501140"/>
            <a:ext cx="2301240" cy="731520"/>
          </a:xfrm>
          <a:prstGeom prst="roundRect">
            <a:avLst/>
          </a:prstGeom>
          <a:gradFill flip="none" rotWithShape="1"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  <a:tileRect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ZA" sz="1200" b="1">
                <a:solidFill>
                  <a:schemeClr val="accent1">
                    <a:lumMod val="75000"/>
                  </a:schemeClr>
                </a:solidFill>
              </a:rPr>
              <a:t>Receivables:</a:t>
            </a:r>
          </a:p>
          <a:p>
            <a:pPr algn="l"/>
            <a:endParaRPr lang="en-ZA" sz="1200" b="1">
              <a:solidFill>
                <a:schemeClr val="accent1">
                  <a:lumMod val="75000"/>
                </a:schemeClr>
              </a:solidFill>
            </a:endParaRPr>
          </a:p>
          <a:p>
            <a:pPr algn="l"/>
            <a:r>
              <a:rPr lang="en-ZA" sz="1200" b="1">
                <a:solidFill>
                  <a:schemeClr val="accent1">
                    <a:lumMod val="75000"/>
                  </a:schemeClr>
                </a:solidFill>
              </a:rPr>
              <a:t>Payables:</a:t>
            </a:r>
          </a:p>
          <a:p>
            <a:pPr algn="l"/>
            <a:endParaRPr lang="en-ZA" sz="1200" b="1">
              <a:solidFill>
                <a:schemeClr val="accent1">
                  <a:lumMod val="75000"/>
                </a:schemeClr>
              </a:solidFill>
            </a:endParaRPr>
          </a:p>
          <a:p>
            <a:pPr algn="l"/>
            <a:endParaRPr lang="en-ZA" sz="1200" b="1">
              <a:solidFill>
                <a:schemeClr val="accent1">
                  <a:lumMod val="75000"/>
                </a:schemeClr>
              </a:solidFill>
            </a:endParaRPr>
          </a:p>
        </xdr:txBody>
      </xdr:sp>
      <xdr:sp macro="" textlink="'Data Sheet'!AH22">
        <xdr:nvSpPr>
          <xdr:cNvPr id="13" name="TextBox 12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SpPr txBox="1"/>
        </xdr:nvSpPr>
        <xdr:spPr>
          <a:xfrm>
            <a:off x="9456420" y="1463040"/>
            <a:ext cx="1043940" cy="449580"/>
          </a:xfrm>
          <a:prstGeom prst="rect">
            <a:avLst/>
          </a:prstGeom>
          <a:noFill/>
          <a:ln cap="rnd">
            <a:noFill/>
            <a:round/>
            <a:extLst>
              <a:ext uri="{C807C97D-BFC1-408E-A445-0C87EB9F89A2}">
                <ask:lineSketchStyleProps xmlns:ask="http://schemas.microsoft.com/office/drawing/2018/sketchyshapes" sd="1219033472">
                  <a:custGeom>
                    <a:avLst/>
                    <a:gdLst>
                      <a:gd name="connsiteX0" fmla="*/ 0 w 1043940"/>
                      <a:gd name="connsiteY0" fmla="*/ 0 h 647700"/>
                      <a:gd name="connsiteX1" fmla="*/ 1043940 w 1043940"/>
                      <a:gd name="connsiteY1" fmla="*/ 0 h 647700"/>
                      <a:gd name="connsiteX2" fmla="*/ 1043940 w 1043940"/>
                      <a:gd name="connsiteY2" fmla="*/ 647700 h 647700"/>
                      <a:gd name="connsiteX3" fmla="*/ 0 w 1043940"/>
                      <a:gd name="connsiteY3" fmla="*/ 647700 h 647700"/>
                      <a:gd name="connsiteX4" fmla="*/ 0 w 1043940"/>
                      <a:gd name="connsiteY4" fmla="*/ 0 h 647700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</a:cxnLst>
                    <a:rect l="l" t="t" r="r" b="b"/>
                    <a:pathLst>
                      <a:path w="1043940" h="647700" fill="none" extrusionOk="0">
                        <a:moveTo>
                          <a:pt x="0" y="0"/>
                        </a:moveTo>
                        <a:cubicBezTo>
                          <a:pt x="377745" y="76330"/>
                          <a:pt x="811602" y="23810"/>
                          <a:pt x="1043940" y="0"/>
                        </a:cubicBezTo>
                        <a:cubicBezTo>
                          <a:pt x="1043638" y="303501"/>
                          <a:pt x="985864" y="405806"/>
                          <a:pt x="1043940" y="647700"/>
                        </a:cubicBezTo>
                        <a:cubicBezTo>
                          <a:pt x="659076" y="669445"/>
                          <a:pt x="461969" y="560510"/>
                          <a:pt x="0" y="647700"/>
                        </a:cubicBezTo>
                        <a:cubicBezTo>
                          <a:pt x="-30132" y="365054"/>
                          <a:pt x="-45374" y="264225"/>
                          <a:pt x="0" y="0"/>
                        </a:cubicBezTo>
                        <a:close/>
                      </a:path>
                      <a:path w="1043940" h="647700" stroke="0" extrusionOk="0">
                        <a:moveTo>
                          <a:pt x="0" y="0"/>
                        </a:moveTo>
                        <a:cubicBezTo>
                          <a:pt x="318255" y="-62398"/>
                          <a:pt x="751000" y="-21973"/>
                          <a:pt x="1043940" y="0"/>
                        </a:cubicBezTo>
                        <a:cubicBezTo>
                          <a:pt x="986079" y="217544"/>
                          <a:pt x="1059820" y="500719"/>
                          <a:pt x="1043940" y="647700"/>
                        </a:cubicBezTo>
                        <a:cubicBezTo>
                          <a:pt x="587033" y="734598"/>
                          <a:pt x="462559" y="687579"/>
                          <a:pt x="0" y="647700"/>
                        </a:cubicBezTo>
                        <a:cubicBezTo>
                          <a:pt x="22194" y="467750"/>
                          <a:pt x="25867" y="258722"/>
                          <a:pt x="0" y="0"/>
                        </a:cubicBezTo>
                        <a:close/>
                      </a:path>
                    </a:pathLst>
                  </a:custGeom>
                  <ask:type>
                    <ask:lineSketchNone/>
                  </ask:type>
                </ask:lineSketchStyleProps>
              </a:ext>
            </a:extLst>
          </a:ln>
          <a:effectLst>
            <a:softEdge rad="0"/>
          </a:effectLst>
        </xdr:spPr>
        <xdr:style>
          <a:lnRef idx="1">
            <a:schemeClr val="accent5"/>
          </a:lnRef>
          <a:fillRef idx="3">
            <a:schemeClr val="accent5"/>
          </a:fillRef>
          <a:effectRef idx="2">
            <a:schemeClr val="accent5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fld id="{A2469DC2-523A-40E0-9BB7-6F0D5D8B1719}" type="TxLink">
              <a:rPr lang="en-US" sz="1600" b="0" i="0" u="none" strike="noStrike" cap="none" spc="0">
                <a:ln w="0"/>
                <a:solidFill>
                  <a:srgbClr val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/>
                <a:cs typeface="Calibri"/>
              </a:rPr>
              <a:pPr algn="ctr"/>
              <a:t>$  k</a:t>
            </a:fld>
            <a:endParaRPr lang="en-ZA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" textlink="'Data Sheet'!AH23">
        <xdr:nvSpPr>
          <xdr:cNvPr id="14" name="TextBox 13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 txBox="1"/>
        </xdr:nvSpPr>
        <xdr:spPr>
          <a:xfrm>
            <a:off x="9456420" y="1798320"/>
            <a:ext cx="1043940" cy="449580"/>
          </a:xfrm>
          <a:prstGeom prst="rect">
            <a:avLst/>
          </a:prstGeom>
          <a:noFill/>
          <a:ln cap="rnd">
            <a:noFill/>
            <a:round/>
            <a:extLst>
              <a:ext uri="{C807C97D-BFC1-408E-A445-0C87EB9F89A2}">
                <ask:lineSketchStyleProps xmlns:ask="http://schemas.microsoft.com/office/drawing/2018/sketchyshapes" sd="1219033472">
                  <a:custGeom>
                    <a:avLst/>
                    <a:gdLst>
                      <a:gd name="connsiteX0" fmla="*/ 0 w 1043940"/>
                      <a:gd name="connsiteY0" fmla="*/ 0 h 647700"/>
                      <a:gd name="connsiteX1" fmla="*/ 1043940 w 1043940"/>
                      <a:gd name="connsiteY1" fmla="*/ 0 h 647700"/>
                      <a:gd name="connsiteX2" fmla="*/ 1043940 w 1043940"/>
                      <a:gd name="connsiteY2" fmla="*/ 647700 h 647700"/>
                      <a:gd name="connsiteX3" fmla="*/ 0 w 1043940"/>
                      <a:gd name="connsiteY3" fmla="*/ 647700 h 647700"/>
                      <a:gd name="connsiteX4" fmla="*/ 0 w 1043940"/>
                      <a:gd name="connsiteY4" fmla="*/ 0 h 647700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</a:cxnLst>
                    <a:rect l="l" t="t" r="r" b="b"/>
                    <a:pathLst>
                      <a:path w="1043940" h="647700" fill="none" extrusionOk="0">
                        <a:moveTo>
                          <a:pt x="0" y="0"/>
                        </a:moveTo>
                        <a:cubicBezTo>
                          <a:pt x="377745" y="76330"/>
                          <a:pt x="811602" y="23810"/>
                          <a:pt x="1043940" y="0"/>
                        </a:cubicBezTo>
                        <a:cubicBezTo>
                          <a:pt x="1043638" y="303501"/>
                          <a:pt x="985864" y="405806"/>
                          <a:pt x="1043940" y="647700"/>
                        </a:cubicBezTo>
                        <a:cubicBezTo>
                          <a:pt x="659076" y="669445"/>
                          <a:pt x="461969" y="560510"/>
                          <a:pt x="0" y="647700"/>
                        </a:cubicBezTo>
                        <a:cubicBezTo>
                          <a:pt x="-30132" y="365054"/>
                          <a:pt x="-45374" y="264225"/>
                          <a:pt x="0" y="0"/>
                        </a:cubicBezTo>
                        <a:close/>
                      </a:path>
                      <a:path w="1043940" h="647700" stroke="0" extrusionOk="0">
                        <a:moveTo>
                          <a:pt x="0" y="0"/>
                        </a:moveTo>
                        <a:cubicBezTo>
                          <a:pt x="318255" y="-62398"/>
                          <a:pt x="751000" y="-21973"/>
                          <a:pt x="1043940" y="0"/>
                        </a:cubicBezTo>
                        <a:cubicBezTo>
                          <a:pt x="986079" y="217544"/>
                          <a:pt x="1059820" y="500719"/>
                          <a:pt x="1043940" y="647700"/>
                        </a:cubicBezTo>
                        <a:cubicBezTo>
                          <a:pt x="587033" y="734598"/>
                          <a:pt x="462559" y="687579"/>
                          <a:pt x="0" y="647700"/>
                        </a:cubicBezTo>
                        <a:cubicBezTo>
                          <a:pt x="22194" y="467750"/>
                          <a:pt x="25867" y="258722"/>
                          <a:pt x="0" y="0"/>
                        </a:cubicBezTo>
                        <a:close/>
                      </a:path>
                    </a:pathLst>
                  </a:custGeom>
                  <ask:type>
                    <ask:lineSketchNone/>
                  </ask:type>
                </ask:lineSketchStyleProps>
              </a:ext>
            </a:extLst>
          </a:ln>
          <a:effectLst>
            <a:softEdge rad="0"/>
          </a:effectLst>
        </xdr:spPr>
        <xdr:style>
          <a:lnRef idx="1">
            <a:schemeClr val="accent5"/>
          </a:lnRef>
          <a:fillRef idx="3">
            <a:schemeClr val="accent5"/>
          </a:fillRef>
          <a:effectRef idx="2">
            <a:schemeClr val="accent5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fld id="{B9A26D1B-B6A4-4D08-AEC1-E1BDAACB46F8}" type="TxLink">
              <a:rPr lang="en-US" sz="1600" b="0" i="0" u="none" strike="noStrike" cap="none" spc="0">
                <a:ln w="0"/>
                <a:solidFill>
                  <a:srgbClr val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/>
                <a:cs typeface="Calibri"/>
              </a:rPr>
              <a:pPr algn="ctr"/>
              <a:t>$  k</a:t>
            </a:fld>
            <a:endParaRPr lang="en-ZA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11</xdr:col>
      <xdr:colOff>128589</xdr:colOff>
      <xdr:row>6</xdr:row>
      <xdr:rowOff>175260</xdr:rowOff>
    </xdr:from>
    <xdr:to>
      <xdr:col>13</xdr:col>
      <xdr:colOff>559119</xdr:colOff>
      <xdr:row>10</xdr:row>
      <xdr:rowOff>175260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GrpSpPr/>
      </xdr:nvGrpSpPr>
      <xdr:grpSpPr>
        <a:xfrm>
          <a:off x="6043614" y="1584960"/>
          <a:ext cx="1649730" cy="762000"/>
          <a:chOff x="6377940" y="1554480"/>
          <a:chExt cx="1649730" cy="731520"/>
        </a:xfrm>
      </xdr:grpSpPr>
      <xdr:sp macro="" textlink="">
        <xdr:nvSpPr>
          <xdr:cNvPr id="20" name="Rectangle: Rounded Corners 19">
            <a:extLst>
              <a:ext uri="{FF2B5EF4-FFF2-40B4-BE49-F238E27FC236}">
                <a16:creationId xmlns:a16="http://schemas.microsoft.com/office/drawing/2014/main" id="{00000000-0008-0000-0400-000014000000}"/>
              </a:ext>
            </a:extLst>
          </xdr:cNvPr>
          <xdr:cNvSpPr/>
        </xdr:nvSpPr>
        <xdr:spPr>
          <a:xfrm>
            <a:off x="6377940" y="1554480"/>
            <a:ext cx="1649730" cy="731520"/>
          </a:xfrm>
          <a:prstGeom prst="roundRect">
            <a:avLst/>
          </a:prstGeom>
          <a:gradFill flip="none" rotWithShape="1"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  <a:tileRect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ZA" sz="1200" b="1">
                <a:solidFill>
                  <a:schemeClr val="accent1">
                    <a:lumMod val="75000"/>
                  </a:schemeClr>
                </a:solidFill>
              </a:rPr>
              <a:t>EBITDA MARGIN %</a:t>
            </a:r>
          </a:p>
        </xdr:txBody>
      </xdr:sp>
      <xdr:sp macro="" textlink="'Data Sheet'!AI20">
        <xdr:nvSpPr>
          <xdr:cNvPr id="21" name="TextBox 20">
            <a:extLst>
              <a:ext uri="{FF2B5EF4-FFF2-40B4-BE49-F238E27FC236}">
                <a16:creationId xmlns:a16="http://schemas.microsoft.com/office/drawing/2014/main" id="{00000000-0008-0000-0400-000015000000}"/>
              </a:ext>
            </a:extLst>
          </xdr:cNvPr>
          <xdr:cNvSpPr txBox="1"/>
        </xdr:nvSpPr>
        <xdr:spPr>
          <a:xfrm>
            <a:off x="6751320" y="1760220"/>
            <a:ext cx="1043940" cy="449580"/>
          </a:xfrm>
          <a:prstGeom prst="rect">
            <a:avLst/>
          </a:prstGeom>
          <a:noFill/>
          <a:ln cap="rnd">
            <a:noFill/>
            <a:round/>
            <a:extLst>
              <a:ext uri="{C807C97D-BFC1-408E-A445-0C87EB9F89A2}">
                <ask:lineSketchStyleProps xmlns:ask="http://schemas.microsoft.com/office/drawing/2018/sketchyshapes" sd="1219033472">
                  <a:custGeom>
                    <a:avLst/>
                    <a:gdLst>
                      <a:gd name="connsiteX0" fmla="*/ 0 w 1043940"/>
                      <a:gd name="connsiteY0" fmla="*/ 0 h 647700"/>
                      <a:gd name="connsiteX1" fmla="*/ 1043940 w 1043940"/>
                      <a:gd name="connsiteY1" fmla="*/ 0 h 647700"/>
                      <a:gd name="connsiteX2" fmla="*/ 1043940 w 1043940"/>
                      <a:gd name="connsiteY2" fmla="*/ 647700 h 647700"/>
                      <a:gd name="connsiteX3" fmla="*/ 0 w 1043940"/>
                      <a:gd name="connsiteY3" fmla="*/ 647700 h 647700"/>
                      <a:gd name="connsiteX4" fmla="*/ 0 w 1043940"/>
                      <a:gd name="connsiteY4" fmla="*/ 0 h 647700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</a:cxnLst>
                    <a:rect l="l" t="t" r="r" b="b"/>
                    <a:pathLst>
                      <a:path w="1043940" h="647700" fill="none" extrusionOk="0">
                        <a:moveTo>
                          <a:pt x="0" y="0"/>
                        </a:moveTo>
                        <a:cubicBezTo>
                          <a:pt x="377745" y="76330"/>
                          <a:pt x="811602" y="23810"/>
                          <a:pt x="1043940" y="0"/>
                        </a:cubicBezTo>
                        <a:cubicBezTo>
                          <a:pt x="1043638" y="303501"/>
                          <a:pt x="985864" y="405806"/>
                          <a:pt x="1043940" y="647700"/>
                        </a:cubicBezTo>
                        <a:cubicBezTo>
                          <a:pt x="659076" y="669445"/>
                          <a:pt x="461969" y="560510"/>
                          <a:pt x="0" y="647700"/>
                        </a:cubicBezTo>
                        <a:cubicBezTo>
                          <a:pt x="-30132" y="365054"/>
                          <a:pt x="-45374" y="264225"/>
                          <a:pt x="0" y="0"/>
                        </a:cubicBezTo>
                        <a:close/>
                      </a:path>
                      <a:path w="1043940" h="647700" stroke="0" extrusionOk="0">
                        <a:moveTo>
                          <a:pt x="0" y="0"/>
                        </a:moveTo>
                        <a:cubicBezTo>
                          <a:pt x="318255" y="-62398"/>
                          <a:pt x="751000" y="-21973"/>
                          <a:pt x="1043940" y="0"/>
                        </a:cubicBezTo>
                        <a:cubicBezTo>
                          <a:pt x="986079" y="217544"/>
                          <a:pt x="1059820" y="500719"/>
                          <a:pt x="1043940" y="647700"/>
                        </a:cubicBezTo>
                        <a:cubicBezTo>
                          <a:pt x="587033" y="734598"/>
                          <a:pt x="462559" y="687579"/>
                          <a:pt x="0" y="647700"/>
                        </a:cubicBezTo>
                        <a:cubicBezTo>
                          <a:pt x="22194" y="467750"/>
                          <a:pt x="25867" y="258722"/>
                          <a:pt x="0" y="0"/>
                        </a:cubicBezTo>
                        <a:close/>
                      </a:path>
                    </a:pathLst>
                  </a:custGeom>
                  <ask:type>
                    <ask:lineSketchNone/>
                  </ask:type>
                </ask:lineSketchStyleProps>
              </a:ext>
            </a:extLst>
          </a:ln>
          <a:effectLst>
            <a:softEdge rad="0"/>
          </a:effectLst>
        </xdr:spPr>
        <xdr:style>
          <a:lnRef idx="1">
            <a:schemeClr val="accent5"/>
          </a:lnRef>
          <a:fillRef idx="3">
            <a:schemeClr val="accent5"/>
          </a:fillRef>
          <a:effectRef idx="2">
            <a:schemeClr val="accent5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fld id="{0379AEF3-29EB-41BF-8115-54653A995617}" type="TxLink">
              <a:rPr lang="en-US" sz="1600" b="0" i="0" u="none" strike="noStrike" cap="none" spc="0">
                <a:ln w="0"/>
                <a:solidFill>
                  <a:srgbClr val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/>
                <a:cs typeface="Calibri"/>
              </a:rPr>
              <a:pPr algn="ctr"/>
              <a:t>0.0%</a:t>
            </a:fld>
            <a:endParaRPr lang="en-ZA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10</xdr:col>
      <xdr:colOff>251460</xdr:colOff>
      <xdr:row>13</xdr:row>
      <xdr:rowOff>45720</xdr:rowOff>
    </xdr:from>
    <xdr:to>
      <xdr:col>17</xdr:col>
      <xdr:colOff>556260</xdr:colOff>
      <xdr:row>25</xdr:row>
      <xdr:rowOff>121920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952500</xdr:colOff>
      <xdr:row>0</xdr:row>
      <xdr:rowOff>0</xdr:rowOff>
    </xdr:from>
    <xdr:to>
      <xdr:col>19</xdr:col>
      <xdr:colOff>6616</xdr:colOff>
      <xdr:row>2</xdr:row>
      <xdr:rowOff>187987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AE02420-A580-4D00-A796-7F70A2CCC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8167" y="0"/>
          <a:ext cx="1297782" cy="68540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603249</xdr:colOff>
      <xdr:row>0</xdr:row>
      <xdr:rowOff>0</xdr:rowOff>
    </xdr:from>
    <xdr:to>
      <xdr:col>20</xdr:col>
      <xdr:colOff>832114</xdr:colOff>
      <xdr:row>3</xdr:row>
      <xdr:rowOff>187987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80BA8C1-6A68-4FBF-870E-75017D466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499" y="0"/>
          <a:ext cx="1297782" cy="68540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1132417</xdr:colOff>
      <xdr:row>0</xdr:row>
      <xdr:rowOff>0</xdr:rowOff>
    </xdr:from>
    <xdr:to>
      <xdr:col>9</xdr:col>
      <xdr:colOff>1107282</xdr:colOff>
      <xdr:row>2</xdr:row>
      <xdr:rowOff>198571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AFDC248-AD3E-4137-8AEF-3D0FC9C74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0"/>
          <a:ext cx="1297782" cy="68540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866775</xdr:colOff>
      <xdr:row>19</xdr:row>
      <xdr:rowOff>171450</xdr:rowOff>
    </xdr:from>
    <xdr:to>
      <xdr:col>13</xdr:col>
      <xdr:colOff>962025</xdr:colOff>
      <xdr:row>35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904875</xdr:colOff>
      <xdr:row>0</xdr:row>
      <xdr:rowOff>0</xdr:rowOff>
    </xdr:from>
    <xdr:to>
      <xdr:col>15</xdr:col>
      <xdr:colOff>273845</xdr:colOff>
      <xdr:row>6</xdr:row>
      <xdr:rowOff>244873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A7BF031-1AA5-4DF0-A474-25678B6F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1438" y="0"/>
          <a:ext cx="1297782" cy="68540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20</xdr:row>
      <xdr:rowOff>0</xdr:rowOff>
    </xdr:from>
    <xdr:to>
      <xdr:col>13</xdr:col>
      <xdr:colOff>276224</xdr:colOff>
      <xdr:row>35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452438</xdr:colOff>
      <xdr:row>0</xdr:row>
      <xdr:rowOff>0</xdr:rowOff>
    </xdr:from>
    <xdr:to>
      <xdr:col>15</xdr:col>
      <xdr:colOff>785814</xdr:colOff>
      <xdr:row>6</xdr:row>
      <xdr:rowOff>244873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2804718-2F45-4596-83C5-C32F66ECF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18157" y="0"/>
          <a:ext cx="1297782" cy="68540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Users\H.%20Reinhardt\Documents\Documents\Clients\Pine%20Hill\Monomoy%20-%20Mallow\DealTool\Controladoria\%20%20FINANCIAL%20PLANNING\ACTUAL\2007\SERAL\2007%20Actual%20-%20%20Net%20Sa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ata\Program%20Files\CEO%20Tools\CEOTools\T12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ata\EXCEL\BOAR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%20and%20Settings\jpaw\Local%20Settings\Temporary%20Internet%20Files\OLK100\Morgenthal%20unused%20tab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nance\STAFF\STFGRI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fs02\Groups\DOCUME~1\TRATTA~1\LOCALS~1\Temp\WINDOWS\TEMP\ZARVMON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Users\KohutT\AppData\Local\Microsoft\Windows\Temporary%20Internet%20Files\Content.Outlook\8KTHE6TP\209722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ERICKC\TECHN\CMSI\DI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ata\Paper%20&amp;%20Forest\Comps\extra%20pag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ocuments%20and%20Settings\jkillion\Local%20Settings\Temporary%20Internet%20Files\OLK2\Documents%20and%20Settings\bill\Local%20Settings\Temporary%20Internet%20Files\OLK102\WINDOWS\TEMP\JosephBeth\invcomp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ocuments%20and%20Settings\jkillion\Local%20Settings\Temporary%20Internet%20Files\OLK2\Documents%20and%20Settings\bill\Local%20Settings\Temporary%20Internet%20Files\OLK102\WINDOWS\TEMP\JosephBeth\invseas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ocuments%20and%20Settings\jkillion\Local%20Settings\Temporary%20Internet%20Files\OLK2\Documents%20and%20Settings\bill\Local%20Settings\Temporary%20Internet%20Files\OLK102\Appraisals\Quality%20Stores\JosephBeth\invseas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ocuments%20and%20Settings\jkillion\Local%20Settings\Temporary%20Internet%20Files\OLK2\Documents%20and%20Settings\bill\Local%20Settings\Temporary%20Internet%20Files\OLK102\Appraisals\Quality%20Stores\JosephBeth\seaso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mum0904\DGFA\Documents%20and%20Settings\jkillion\Local%20Settings\Temporary%20Internet%20Files\OLK2\Documents%20and%20Settings\bill\Local%20Settings\Temporary%20Internet%20Files\OLK102\Appraisals\Quality%20Stores\JosephBeth\invcomp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Financial%20Reporting\Management%20Reports\sosec1\SRPT11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- R$"/>
      <sheetName val=" Shelving"/>
      <sheetName val=" Check-Out"/>
      <sheetName val=" Cabinets"/>
      <sheetName val=" Refrigeration"/>
      <sheetName val="Plug-In"/>
      <sheetName val="PRODUCTION"/>
      <sheetName val="Shelving  "/>
      <sheetName val="Check-out "/>
      <sheetName val="Gabinetes "/>
      <sheetName val="Racks     "/>
      <sheetName val="Plug-in Prod"/>
      <sheetName val="Plug-in Terc"/>
      <sheetName val="2007 Actual -  Net Sales"/>
      <sheetName val="Intro"/>
    </sheetNames>
    <sheetDataSet>
      <sheetData sheetId="0">
        <row r="10">
          <cell r="B10" t="str">
            <v>ACT   2005</v>
          </cell>
          <cell r="C10" t="str">
            <v>(MR$)</v>
          </cell>
          <cell r="D10">
            <v>1938</v>
          </cell>
          <cell r="E10">
            <v>4166</v>
          </cell>
          <cell r="F10">
            <v>3094</v>
          </cell>
          <cell r="G10">
            <v>4549</v>
          </cell>
          <cell r="H10">
            <v>2378</v>
          </cell>
          <cell r="I10">
            <v>5858</v>
          </cell>
          <cell r="J10">
            <v>6138</v>
          </cell>
          <cell r="K10">
            <v>7708</v>
          </cell>
          <cell r="L10">
            <v>6423</v>
          </cell>
          <cell r="M10">
            <v>8432</v>
          </cell>
          <cell r="N10">
            <v>9283</v>
          </cell>
          <cell r="O10">
            <v>5618</v>
          </cell>
        </row>
        <row r="12">
          <cell r="B12" t="str">
            <v>ACT   2006</v>
          </cell>
          <cell r="C12" t="str">
            <v>(MR$)</v>
          </cell>
          <cell r="D12">
            <v>1598</v>
          </cell>
          <cell r="E12">
            <v>2632</v>
          </cell>
          <cell r="F12">
            <v>3976</v>
          </cell>
          <cell r="G12">
            <v>4764</v>
          </cell>
          <cell r="H12">
            <v>2774</v>
          </cell>
          <cell r="I12">
            <v>4801</v>
          </cell>
          <cell r="J12">
            <v>2680</v>
          </cell>
          <cell r="K12">
            <v>7272</v>
          </cell>
          <cell r="L12">
            <v>8039</v>
          </cell>
          <cell r="M12">
            <v>8648</v>
          </cell>
          <cell r="N12">
            <v>8510</v>
          </cell>
          <cell r="O12">
            <v>5656</v>
          </cell>
        </row>
        <row r="14">
          <cell r="B14" t="str">
            <v>FC 08 2007</v>
          </cell>
          <cell r="C14" t="str">
            <v>(MR$)</v>
          </cell>
          <cell r="D14">
            <v>1770</v>
          </cell>
          <cell r="E14">
            <v>3817.1</v>
          </cell>
          <cell r="F14">
            <v>6266</v>
          </cell>
          <cell r="G14">
            <v>4153</v>
          </cell>
          <cell r="H14">
            <v>4145</v>
          </cell>
          <cell r="I14">
            <v>6989</v>
          </cell>
          <cell r="J14">
            <v>4797</v>
          </cell>
          <cell r="K14">
            <v>4604</v>
          </cell>
          <cell r="L14">
            <v>7817</v>
          </cell>
          <cell r="M14">
            <v>6634</v>
          </cell>
          <cell r="N14">
            <v>9274</v>
          </cell>
          <cell r="O14">
            <v>3083</v>
          </cell>
        </row>
        <row r="15">
          <cell r="B15" t="str">
            <v>FC 08 2007 CRO</v>
          </cell>
          <cell r="D15">
            <v>0</v>
          </cell>
          <cell r="E15">
            <v>0</v>
          </cell>
          <cell r="F15">
            <v>590</v>
          </cell>
          <cell r="G15">
            <v>13</v>
          </cell>
          <cell r="H15">
            <v>74</v>
          </cell>
          <cell r="I15">
            <v>691</v>
          </cell>
          <cell r="J15">
            <v>90</v>
          </cell>
          <cell r="K15">
            <v>101</v>
          </cell>
          <cell r="L15">
            <v>652</v>
          </cell>
          <cell r="M15">
            <v>271</v>
          </cell>
          <cell r="N15">
            <v>246</v>
          </cell>
          <cell r="O15">
            <v>201</v>
          </cell>
        </row>
        <row r="16">
          <cell r="B16" t="str">
            <v>FC 08 2007 Consolidado</v>
          </cell>
          <cell r="D16">
            <v>1770</v>
          </cell>
          <cell r="E16">
            <v>3817.1</v>
          </cell>
          <cell r="F16">
            <v>6856</v>
          </cell>
          <cell r="G16">
            <v>4166</v>
          </cell>
          <cell r="H16">
            <v>4219</v>
          </cell>
          <cell r="I16">
            <v>7680</v>
          </cell>
          <cell r="J16">
            <v>4887</v>
          </cell>
          <cell r="K16">
            <v>4705</v>
          </cell>
          <cell r="L16">
            <v>8469</v>
          </cell>
          <cell r="M16">
            <v>6905</v>
          </cell>
          <cell r="N16">
            <v>9520</v>
          </cell>
          <cell r="O16">
            <v>3284</v>
          </cell>
        </row>
        <row r="18">
          <cell r="B18" t="str">
            <v>EXPORT - BRASIL</v>
          </cell>
          <cell r="D18" t="str">
            <v>Jan</v>
          </cell>
          <cell r="E18" t="str">
            <v>Fev</v>
          </cell>
          <cell r="F18" t="str">
            <v>Mar</v>
          </cell>
          <cell r="G18" t="str">
            <v>Abr</v>
          </cell>
          <cell r="H18" t="str">
            <v>Mai</v>
          </cell>
          <cell r="I18" t="str">
            <v>Jun</v>
          </cell>
          <cell r="J18" t="str">
            <v>Jul</v>
          </cell>
          <cell r="K18" t="str">
            <v>Ago</v>
          </cell>
          <cell r="L18" t="str">
            <v>Set</v>
          </cell>
          <cell r="M18" t="str">
            <v>Out</v>
          </cell>
          <cell r="N18" t="str">
            <v>Nov</v>
          </cell>
          <cell r="O18" t="str">
            <v>Dez</v>
          </cell>
        </row>
        <row r="20">
          <cell r="B20" t="str">
            <v>ACT   2003</v>
          </cell>
          <cell r="C20" t="str">
            <v>(MR$)</v>
          </cell>
          <cell r="D20">
            <v>4</v>
          </cell>
          <cell r="E20">
            <v>293</v>
          </cell>
          <cell r="F20">
            <v>219</v>
          </cell>
          <cell r="G20">
            <v>766</v>
          </cell>
          <cell r="H20">
            <v>2139</v>
          </cell>
          <cell r="I20">
            <v>1513</v>
          </cell>
          <cell r="J20">
            <v>831</v>
          </cell>
          <cell r="K20">
            <v>1432</v>
          </cell>
          <cell r="L20">
            <v>1742</v>
          </cell>
          <cell r="M20">
            <v>2414</v>
          </cell>
          <cell r="N20">
            <v>902</v>
          </cell>
          <cell r="O20">
            <v>95</v>
          </cell>
        </row>
        <row r="22">
          <cell r="B22" t="str">
            <v>ACT   2004</v>
          </cell>
          <cell r="C22" t="str">
            <v>(MR$)</v>
          </cell>
          <cell r="D22">
            <v>6</v>
          </cell>
          <cell r="E22">
            <v>514</v>
          </cell>
          <cell r="F22">
            <v>1055</v>
          </cell>
          <cell r="G22">
            <v>306</v>
          </cell>
          <cell r="H22">
            <v>469</v>
          </cell>
          <cell r="I22">
            <v>2585</v>
          </cell>
          <cell r="J22">
            <v>4167</v>
          </cell>
          <cell r="K22">
            <v>1261</v>
          </cell>
          <cell r="L22">
            <v>1050</v>
          </cell>
          <cell r="M22">
            <v>485</v>
          </cell>
          <cell r="N22">
            <v>1709</v>
          </cell>
          <cell r="O22">
            <v>434</v>
          </cell>
        </row>
        <row r="24">
          <cell r="B24" t="str">
            <v>ACT   2005</v>
          </cell>
          <cell r="C24" t="str">
            <v>(MR$)</v>
          </cell>
          <cell r="D24">
            <v>72</v>
          </cell>
          <cell r="E24">
            <v>390</v>
          </cell>
          <cell r="F24">
            <v>468</v>
          </cell>
          <cell r="G24">
            <v>1635</v>
          </cell>
          <cell r="H24">
            <v>804</v>
          </cell>
          <cell r="I24">
            <v>706</v>
          </cell>
          <cell r="J24">
            <v>980</v>
          </cell>
          <cell r="K24">
            <v>1370</v>
          </cell>
          <cell r="L24">
            <v>1343</v>
          </cell>
          <cell r="M24">
            <v>1185</v>
          </cell>
          <cell r="N24">
            <v>499</v>
          </cell>
          <cell r="O24">
            <v>966</v>
          </cell>
        </row>
        <row r="26">
          <cell r="B26" t="str">
            <v>ACT   2006</v>
          </cell>
          <cell r="C26" t="str">
            <v>(MR$)</v>
          </cell>
          <cell r="D26">
            <v>225</v>
          </cell>
          <cell r="E26">
            <v>1176</v>
          </cell>
          <cell r="F26">
            <v>445</v>
          </cell>
          <cell r="G26">
            <v>162</v>
          </cell>
          <cell r="H26">
            <v>175</v>
          </cell>
          <cell r="I26">
            <v>1019</v>
          </cell>
          <cell r="J26">
            <v>204</v>
          </cell>
          <cell r="K26">
            <v>460</v>
          </cell>
          <cell r="L26">
            <v>330</v>
          </cell>
          <cell r="M26">
            <v>258</v>
          </cell>
          <cell r="N26">
            <v>1516</v>
          </cell>
          <cell r="O26">
            <v>819</v>
          </cell>
        </row>
        <row r="28">
          <cell r="B28" t="str">
            <v>FC 08 2007</v>
          </cell>
          <cell r="C28" t="str">
            <v>(MR$)</v>
          </cell>
          <cell r="D28">
            <v>1</v>
          </cell>
          <cell r="E28">
            <v>253</v>
          </cell>
          <cell r="F28">
            <v>780</v>
          </cell>
          <cell r="G28">
            <v>558</v>
          </cell>
          <cell r="H28">
            <v>244</v>
          </cell>
          <cell r="I28">
            <v>1280</v>
          </cell>
          <cell r="J28">
            <v>-132</v>
          </cell>
          <cell r="K28">
            <v>3814</v>
          </cell>
          <cell r="L28">
            <v>2464</v>
          </cell>
          <cell r="M28">
            <v>1534</v>
          </cell>
          <cell r="N28">
            <v>1232</v>
          </cell>
          <cell r="O28">
            <v>827</v>
          </cell>
        </row>
        <row r="29">
          <cell r="B29" t="str">
            <v>FC 08 2007 CRO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B30" t="str">
            <v>FC 08 2007 Consolidado</v>
          </cell>
          <cell r="D30">
            <v>1</v>
          </cell>
          <cell r="E30">
            <v>253</v>
          </cell>
          <cell r="F30">
            <v>780</v>
          </cell>
          <cell r="G30">
            <v>558</v>
          </cell>
          <cell r="H30">
            <v>244</v>
          </cell>
          <cell r="I30">
            <v>1280</v>
          </cell>
          <cell r="J30">
            <v>-132</v>
          </cell>
          <cell r="K30">
            <v>3814</v>
          </cell>
          <cell r="L30">
            <v>2464</v>
          </cell>
          <cell r="M30">
            <v>1534</v>
          </cell>
          <cell r="N30">
            <v>1232</v>
          </cell>
          <cell r="O30">
            <v>827</v>
          </cell>
        </row>
        <row r="32">
          <cell r="B32" t="str">
            <v>TOTAL SALES - BRASIL</v>
          </cell>
          <cell r="D32" t="str">
            <v>Jan</v>
          </cell>
          <cell r="E32" t="str">
            <v>Fev</v>
          </cell>
          <cell r="F32" t="str">
            <v>Mar</v>
          </cell>
          <cell r="G32" t="str">
            <v>Abr</v>
          </cell>
          <cell r="H32" t="str">
            <v>Mai</v>
          </cell>
          <cell r="I32" t="str">
            <v>Jun</v>
          </cell>
          <cell r="J32" t="str">
            <v>Jul</v>
          </cell>
          <cell r="K32" t="str">
            <v>Ago</v>
          </cell>
          <cell r="L32" t="str">
            <v>Set</v>
          </cell>
          <cell r="M32" t="str">
            <v>Out</v>
          </cell>
          <cell r="N32" t="str">
            <v>Nov</v>
          </cell>
          <cell r="O32" t="str">
            <v>Dez</v>
          </cell>
        </row>
        <row r="34">
          <cell r="B34" t="str">
            <v>ACT   2003</v>
          </cell>
          <cell r="C34" t="str">
            <v>(MR$)</v>
          </cell>
          <cell r="D34">
            <v>1201</v>
          </cell>
          <cell r="E34">
            <v>1776</v>
          </cell>
          <cell r="F34">
            <v>1722</v>
          </cell>
          <cell r="G34">
            <v>6720</v>
          </cell>
          <cell r="H34">
            <v>6358</v>
          </cell>
          <cell r="I34">
            <v>5425</v>
          </cell>
          <cell r="J34">
            <v>3530</v>
          </cell>
          <cell r="K34">
            <v>5598</v>
          </cell>
          <cell r="L34">
            <v>7094</v>
          </cell>
          <cell r="M34">
            <v>9260</v>
          </cell>
          <cell r="N34">
            <v>7444</v>
          </cell>
          <cell r="O34">
            <v>4658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tmX"/>
    </sheetNames>
    <sheetDataSet>
      <sheetData sheetId="0" refreshError="1">
        <row r="30">
          <cell r="C30">
            <v>585</v>
          </cell>
          <cell r="E30" t="str">
            <v>D-98</v>
          </cell>
          <cell r="F30">
            <v>6590</v>
          </cell>
        </row>
        <row r="31">
          <cell r="C31">
            <v>561</v>
          </cell>
          <cell r="E31" t="str">
            <v>J-99</v>
          </cell>
          <cell r="F31">
            <v>6736</v>
          </cell>
        </row>
        <row r="32">
          <cell r="C32">
            <v>484</v>
          </cell>
          <cell r="E32" t="str">
            <v>F-99</v>
          </cell>
          <cell r="F32">
            <v>6795</v>
          </cell>
        </row>
        <row r="33">
          <cell r="C33">
            <v>528</v>
          </cell>
          <cell r="E33" t="str">
            <v>M-99</v>
          </cell>
          <cell r="F33">
            <v>6863</v>
          </cell>
        </row>
        <row r="34">
          <cell r="C34">
            <v>572</v>
          </cell>
          <cell r="E34" t="str">
            <v>A-99</v>
          </cell>
          <cell r="F34">
            <v>6925</v>
          </cell>
        </row>
        <row r="35">
          <cell r="C35">
            <v>506</v>
          </cell>
          <cell r="E35" t="str">
            <v>M-99</v>
          </cell>
          <cell r="F35">
            <v>6996</v>
          </cell>
        </row>
        <row r="36">
          <cell r="C36">
            <v>660</v>
          </cell>
          <cell r="E36" t="str">
            <v>J-99</v>
          </cell>
          <cell r="F36">
            <v>7071</v>
          </cell>
        </row>
        <row r="37">
          <cell r="C37">
            <v>567</v>
          </cell>
          <cell r="E37" t="str">
            <v>J-99</v>
          </cell>
          <cell r="F37">
            <v>7143</v>
          </cell>
        </row>
        <row r="38">
          <cell r="C38">
            <v>729</v>
          </cell>
          <cell r="E38" t="str">
            <v>A-99</v>
          </cell>
          <cell r="F38">
            <v>7227</v>
          </cell>
        </row>
        <row r="39">
          <cell r="C39">
            <v>817</v>
          </cell>
          <cell r="E39" t="str">
            <v>S-99</v>
          </cell>
          <cell r="F39">
            <v>7344</v>
          </cell>
        </row>
        <row r="40">
          <cell r="C40">
            <v>805</v>
          </cell>
          <cell r="E40" t="str">
            <v>O-99</v>
          </cell>
          <cell r="F40">
            <v>7464</v>
          </cell>
        </row>
        <row r="41">
          <cell r="C41">
            <v>753</v>
          </cell>
          <cell r="E41" t="str">
            <v>N-99</v>
          </cell>
          <cell r="F41">
            <v>7567</v>
          </cell>
        </row>
        <row r="42">
          <cell r="C42">
            <v>668</v>
          </cell>
          <cell r="E42" t="str">
            <v>D-99</v>
          </cell>
          <cell r="F42">
            <v>7650</v>
          </cell>
        </row>
        <row r="43">
          <cell r="C43">
            <v>550</v>
          </cell>
          <cell r="E43" t="str">
            <v>J-00</v>
          </cell>
          <cell r="F43">
            <v>7639</v>
          </cell>
        </row>
        <row r="44">
          <cell r="C44">
            <v>528</v>
          </cell>
          <cell r="E44" t="str">
            <v>F-00</v>
          </cell>
          <cell r="F44">
            <v>7683</v>
          </cell>
        </row>
        <row r="45">
          <cell r="C45">
            <v>592</v>
          </cell>
          <cell r="E45" t="str">
            <v>M-00</v>
          </cell>
          <cell r="F45">
            <v>7747</v>
          </cell>
        </row>
        <row r="46">
          <cell r="C46">
            <v>647</v>
          </cell>
          <cell r="E46" t="str">
            <v>A-00</v>
          </cell>
          <cell r="F46">
            <v>7822</v>
          </cell>
        </row>
        <row r="47">
          <cell r="C47">
            <v>588</v>
          </cell>
          <cell r="E47" t="str">
            <v>M-00</v>
          </cell>
          <cell r="F47">
            <v>7904</v>
          </cell>
        </row>
        <row r="48">
          <cell r="C48">
            <v>772</v>
          </cell>
          <cell r="E48" t="str">
            <v>J-00</v>
          </cell>
          <cell r="F48">
            <v>8016</v>
          </cell>
        </row>
        <row r="49">
          <cell r="C49">
            <v>684</v>
          </cell>
          <cell r="E49" t="str">
            <v>J-00</v>
          </cell>
          <cell r="F49">
            <v>8133</v>
          </cell>
        </row>
        <row r="50">
          <cell r="C50">
            <v>844</v>
          </cell>
          <cell r="E50" t="str">
            <v>A-00</v>
          </cell>
          <cell r="F50">
            <v>8248</v>
          </cell>
        </row>
        <row r="51">
          <cell r="C51">
            <v>828.08</v>
          </cell>
          <cell r="E51" t="str">
            <v>S-00</v>
          </cell>
          <cell r="F51">
            <v>8259.08</v>
          </cell>
        </row>
        <row r="52">
          <cell r="C52">
            <v>765.26</v>
          </cell>
          <cell r="E52" t="str">
            <v>O-00</v>
          </cell>
          <cell r="F52">
            <v>8219.34</v>
          </cell>
        </row>
        <row r="53">
          <cell r="C53">
            <v>722.1</v>
          </cell>
          <cell r="E53" t="str">
            <v>N-00</v>
          </cell>
          <cell r="F53">
            <v>8188.44</v>
          </cell>
        </row>
        <row r="54">
          <cell r="C54">
            <v>630</v>
          </cell>
          <cell r="E54" t="str">
            <v>D-00</v>
          </cell>
          <cell r="F54">
            <v>8150.44</v>
          </cell>
        </row>
        <row r="55">
          <cell r="C55">
            <v>525</v>
          </cell>
          <cell r="E55" t="str">
            <v>J-00</v>
          </cell>
          <cell r="F55">
            <v>8125.44</v>
          </cell>
        </row>
        <row r="56">
          <cell r="C56">
            <v>520</v>
          </cell>
          <cell r="E56" t="str">
            <v>F-01</v>
          </cell>
          <cell r="F56">
            <v>8117.44</v>
          </cell>
        </row>
        <row r="57">
          <cell r="C57">
            <v>610</v>
          </cell>
          <cell r="E57" t="str">
            <v>M-01</v>
          </cell>
          <cell r="F57">
            <v>8135.44</v>
          </cell>
        </row>
        <row r="58">
          <cell r="C58">
            <v>689</v>
          </cell>
          <cell r="E58" t="str">
            <v>A-01</v>
          </cell>
          <cell r="F58">
            <v>8177.44</v>
          </cell>
        </row>
        <row r="59">
          <cell r="C59">
            <v>648</v>
          </cell>
          <cell r="E59" t="str">
            <v>M-01</v>
          </cell>
          <cell r="F59">
            <v>8237.44</v>
          </cell>
        </row>
        <row r="60">
          <cell r="C60">
            <v>853</v>
          </cell>
          <cell r="E60" t="str">
            <v>J-01</v>
          </cell>
          <cell r="F60">
            <v>8318.44</v>
          </cell>
        </row>
        <row r="61">
          <cell r="C61">
            <v>765</v>
          </cell>
          <cell r="E61" t="str">
            <v>J-01</v>
          </cell>
          <cell r="F61">
            <v>8399.44</v>
          </cell>
        </row>
        <row r="62">
          <cell r="C62">
            <v>968</v>
          </cell>
          <cell r="E62" t="str">
            <v>A-01</v>
          </cell>
          <cell r="F62">
            <v>8523.44</v>
          </cell>
        </row>
        <row r="63">
          <cell r="C63">
            <v>945</v>
          </cell>
          <cell r="E63" t="str">
            <v>S-01</v>
          </cell>
          <cell r="F63">
            <v>8640.36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OSED"/>
      <sheetName val="ARAging"/>
      <sheetName val="BACKSELL"/>
      <sheetName val="PLSUM"/>
      <sheetName val="COSTSUM"/>
      <sheetName val="CF"/>
      <sheetName val="BACKLOG"/>
      <sheetName val="KPI"/>
    </sheetNames>
    <sheetDataSet>
      <sheetData sheetId="0" refreshError="1">
        <row r="7">
          <cell r="C7" t="str">
            <v>Jan</v>
          </cell>
          <cell r="D7" t="str">
            <v>Feb</v>
          </cell>
          <cell r="E7" t="str">
            <v>Mar</v>
          </cell>
          <cell r="F7" t="str">
            <v>Apr</v>
          </cell>
          <cell r="G7" t="str">
            <v>May</v>
          </cell>
          <cell r="H7" t="str">
            <v>Jun</v>
          </cell>
          <cell r="I7" t="str">
            <v>Jul</v>
          </cell>
          <cell r="J7" t="str">
            <v>Aug</v>
          </cell>
          <cell r="K7" t="str">
            <v>Sep</v>
          </cell>
          <cell r="L7" t="str">
            <v>Oct</v>
          </cell>
          <cell r="M7" t="str">
            <v>Nov</v>
          </cell>
          <cell r="N7" t="str">
            <v>Dec</v>
          </cell>
        </row>
        <row r="10">
          <cell r="C10">
            <v>4172</v>
          </cell>
          <cell r="D10">
            <v>2264</v>
          </cell>
          <cell r="E10">
            <v>4747</v>
          </cell>
          <cell r="F10">
            <v>3823</v>
          </cell>
          <cell r="G10">
            <v>3738</v>
          </cell>
          <cell r="H10">
            <v>3911</v>
          </cell>
        </row>
        <row r="11">
          <cell r="C11">
            <v>3593</v>
          </cell>
          <cell r="D11">
            <v>1810</v>
          </cell>
          <cell r="E11">
            <v>4108</v>
          </cell>
          <cell r="F11">
            <v>3863</v>
          </cell>
          <cell r="G11">
            <v>3262</v>
          </cell>
          <cell r="H11">
            <v>3340</v>
          </cell>
        </row>
        <row r="12">
          <cell r="C12">
            <v>579</v>
          </cell>
          <cell r="D12">
            <v>454</v>
          </cell>
          <cell r="E12">
            <v>639</v>
          </cell>
          <cell r="F12">
            <v>-40</v>
          </cell>
          <cell r="G12">
            <v>476</v>
          </cell>
          <cell r="H12">
            <v>571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C13">
            <v>0.13878235858101601</v>
          </cell>
          <cell r="D13">
            <v>0.200530035335689</v>
          </cell>
          <cell r="E13">
            <v>0.13461133347377299</v>
          </cell>
          <cell r="F13">
            <v>-1.0462987182840699E-2</v>
          </cell>
          <cell r="G13">
            <v>0.12734082397003699</v>
          </cell>
          <cell r="H13">
            <v>0.14599846586550799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6">
          <cell r="C16">
            <v>13776</v>
          </cell>
          <cell r="D16">
            <v>9037</v>
          </cell>
          <cell r="E16">
            <v>14887</v>
          </cell>
          <cell r="F16">
            <v>27634</v>
          </cell>
          <cell r="G16">
            <v>9753</v>
          </cell>
          <cell r="H16">
            <v>15627</v>
          </cell>
        </row>
        <row r="17">
          <cell r="C17">
            <v>14912</v>
          </cell>
          <cell r="D17">
            <v>10411</v>
          </cell>
          <cell r="E17">
            <v>17377</v>
          </cell>
          <cell r="F17">
            <v>33318</v>
          </cell>
          <cell r="G17">
            <v>10770</v>
          </cell>
          <cell r="H17">
            <v>15663</v>
          </cell>
        </row>
        <row r="18">
          <cell r="C18">
            <v>-1136</v>
          </cell>
          <cell r="D18">
            <v>-1374</v>
          </cell>
          <cell r="E18">
            <v>-2490</v>
          </cell>
          <cell r="F18">
            <v>-5684</v>
          </cell>
          <cell r="G18">
            <v>-1017</v>
          </cell>
          <cell r="H18">
            <v>-36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C19">
            <v>-8.24622531939605E-2</v>
          </cell>
          <cell r="D19">
            <v>-0.15204160672789599</v>
          </cell>
          <cell r="E19">
            <v>-0.16726002552562599</v>
          </cell>
          <cell r="F19">
            <v>-0.20568864442353599</v>
          </cell>
          <cell r="G19">
            <v>-0.10427560750538301</v>
          </cell>
          <cell r="H19">
            <v>-2.3037051257439002E-3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2">
          <cell r="C22">
            <v>172</v>
          </cell>
          <cell r="D22">
            <v>0</v>
          </cell>
          <cell r="E22">
            <v>97</v>
          </cell>
          <cell r="F22">
            <v>55</v>
          </cell>
          <cell r="G22">
            <v>17927</v>
          </cell>
          <cell r="H22">
            <v>32</v>
          </cell>
        </row>
        <row r="23">
          <cell r="C23">
            <v>414</v>
          </cell>
          <cell r="D23">
            <v>186</v>
          </cell>
          <cell r="E23">
            <v>95</v>
          </cell>
          <cell r="F23">
            <v>40</v>
          </cell>
          <cell r="G23">
            <v>15127</v>
          </cell>
          <cell r="H23">
            <v>26</v>
          </cell>
        </row>
        <row r="24">
          <cell r="C24">
            <v>-242</v>
          </cell>
          <cell r="D24">
            <v>-186</v>
          </cell>
          <cell r="E24">
            <v>2</v>
          </cell>
          <cell r="F24">
            <v>15</v>
          </cell>
          <cell r="G24">
            <v>2800</v>
          </cell>
          <cell r="H24">
            <v>6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8">
          <cell r="C28">
            <v>18120</v>
          </cell>
          <cell r="D28">
            <v>11301</v>
          </cell>
          <cell r="E28">
            <v>19731</v>
          </cell>
          <cell r="F28">
            <v>31512</v>
          </cell>
          <cell r="G28">
            <v>31418</v>
          </cell>
          <cell r="H28">
            <v>19570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C29">
            <v>18919</v>
          </cell>
          <cell r="D29">
            <v>12407</v>
          </cell>
          <cell r="E29">
            <v>21580</v>
          </cell>
          <cell r="F29">
            <v>37221</v>
          </cell>
          <cell r="G29">
            <v>29159</v>
          </cell>
          <cell r="H29">
            <v>19029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C30">
            <v>-799</v>
          </cell>
          <cell r="D30">
            <v>-1106</v>
          </cell>
          <cell r="E30">
            <v>-1849</v>
          </cell>
          <cell r="F30">
            <v>-5709</v>
          </cell>
          <cell r="G30">
            <v>2259</v>
          </cell>
          <cell r="H30">
            <v>541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C31">
            <v>-4.4094922737306801E-2</v>
          </cell>
          <cell r="D31">
            <v>-9.7867445358817806E-2</v>
          </cell>
          <cell r="E31">
            <v>-9.3710404946530795E-2</v>
          </cell>
          <cell r="F31">
            <v>-0.181169078446306</v>
          </cell>
          <cell r="G31">
            <v>7.1901457763065807E-2</v>
          </cell>
          <cell r="H31">
            <v>2.7644353602452699E-2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7">
          <cell r="B37" t="str">
            <v>PYTD</v>
          </cell>
          <cell r="C37" t="str">
            <v>Jan</v>
          </cell>
          <cell r="D37" t="str">
            <v>Feb</v>
          </cell>
          <cell r="E37" t="str">
            <v>Mar</v>
          </cell>
          <cell r="F37" t="str">
            <v>Apr</v>
          </cell>
          <cell r="G37" t="str">
            <v>May</v>
          </cell>
        </row>
        <row r="38">
          <cell r="B38">
            <v>90721</v>
          </cell>
          <cell r="C38">
            <v>6561</v>
          </cell>
          <cell r="D38">
            <v>6032</v>
          </cell>
          <cell r="E38">
            <v>10322</v>
          </cell>
          <cell r="F38">
            <v>12323</v>
          </cell>
          <cell r="G38">
            <v>2807</v>
          </cell>
        </row>
        <row r="39">
          <cell r="B39">
            <v>114920</v>
          </cell>
          <cell r="C39">
            <v>7828</v>
          </cell>
          <cell r="D39">
            <v>7602</v>
          </cell>
          <cell r="E39">
            <v>13088</v>
          </cell>
          <cell r="F39">
            <v>16260</v>
          </cell>
          <cell r="G39">
            <v>4424</v>
          </cell>
        </row>
        <row r="40">
          <cell r="B40">
            <v>-24199</v>
          </cell>
          <cell r="C40">
            <v>-1267</v>
          </cell>
          <cell r="D40">
            <v>-1570</v>
          </cell>
          <cell r="E40">
            <v>-2766</v>
          </cell>
          <cell r="F40">
            <v>-3937</v>
          </cell>
          <cell r="G40">
            <v>-1617</v>
          </cell>
        </row>
        <row r="41">
          <cell r="C41">
            <v>-0.19311080627953101</v>
          </cell>
          <cell r="D41">
            <v>-0.26027851458885898</v>
          </cell>
          <cell r="E41">
            <v>-0.26797132338694102</v>
          </cell>
          <cell r="F41">
            <v>-0.31948389190943799</v>
          </cell>
          <cell r="G41">
            <v>-0.57605985037406504</v>
          </cell>
          <cell r="H41">
            <v>-0.199080335407087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5">
          <cell r="C45">
            <v>18120</v>
          </cell>
          <cell r="D45">
            <v>29421</v>
          </cell>
          <cell r="E45">
            <v>49152</v>
          </cell>
          <cell r="F45">
            <v>80664</v>
          </cell>
          <cell r="G45">
            <v>112082</v>
          </cell>
        </row>
        <row r="46">
          <cell r="C46">
            <v>18919</v>
          </cell>
          <cell r="D46">
            <v>31326</v>
          </cell>
          <cell r="E46">
            <v>52906</v>
          </cell>
          <cell r="F46">
            <v>90127</v>
          </cell>
          <cell r="G46">
            <v>119286</v>
          </cell>
        </row>
        <row r="47">
          <cell r="C47">
            <v>-799</v>
          </cell>
          <cell r="D47">
            <v>-1905</v>
          </cell>
          <cell r="E47">
            <v>-3754</v>
          </cell>
          <cell r="F47">
            <v>-9463</v>
          </cell>
          <cell r="G47">
            <v>-7204</v>
          </cell>
        </row>
        <row r="59">
          <cell r="A59" t="str">
            <v>Jan</v>
          </cell>
          <cell r="G59">
            <v>0.13878235858101601</v>
          </cell>
          <cell r="H59">
            <v>-8.24622531939605E-2</v>
          </cell>
          <cell r="I59">
            <v>-0.19311080627953101</v>
          </cell>
          <cell r="J59">
            <v>-1.4069767441860499</v>
          </cell>
          <cell r="K59">
            <v>-4.4094922737306801E-2</v>
          </cell>
        </row>
        <row r="60">
          <cell r="A60" t="str">
            <v>Feb</v>
          </cell>
          <cell r="G60">
            <v>0.16050341827221901</v>
          </cell>
          <cell r="H60">
            <v>-0.110024985753737</v>
          </cell>
          <cell r="I60">
            <v>-0.22528388787421599</v>
          </cell>
          <cell r="J60">
            <v>-2.4883720930232598</v>
          </cell>
          <cell r="K60">
            <v>-6.47496686040583E-2</v>
          </cell>
        </row>
        <row r="61">
          <cell r="A61" t="str">
            <v>Mar</v>
          </cell>
          <cell r="G61">
            <v>0.14951265313422199</v>
          </cell>
          <cell r="H61">
            <v>-0.13262599469496</v>
          </cell>
          <cell r="I61">
            <v>-0.244512328169321</v>
          </cell>
          <cell r="J61">
            <v>-1.5836431226765799</v>
          </cell>
          <cell r="K61">
            <v>-7.6375325520833301E-2</v>
          </cell>
        </row>
        <row r="62">
          <cell r="A62" t="str">
            <v>Apr</v>
          </cell>
          <cell r="G62">
            <v>0.10875649740104</v>
          </cell>
          <cell r="H62">
            <v>-0.16352894358220799</v>
          </cell>
          <cell r="I62">
            <v>-0.27073046143368001</v>
          </cell>
          <cell r="J62">
            <v>-1.2685185185185199</v>
          </cell>
          <cell r="K62">
            <v>-0.117313795497372</v>
          </cell>
        </row>
        <row r="63">
          <cell r="A63" t="str">
            <v>May</v>
          </cell>
          <cell r="G63">
            <v>0.112462654716176</v>
          </cell>
          <cell r="H63">
            <v>-0.15583256755496999</v>
          </cell>
          <cell r="I63">
            <v>-0.293257983966356</v>
          </cell>
          <cell r="J63">
            <v>0.13089693715412901</v>
          </cell>
          <cell r="K63">
            <v>-6.4274370550132895E-2</v>
          </cell>
        </row>
        <row r="64">
          <cell r="A64" t="str">
            <v>Jun</v>
          </cell>
          <cell r="G64">
            <v>0.118252041491944</v>
          </cell>
          <cell r="H64">
            <v>-0.12938465947924199</v>
          </cell>
          <cell r="I64">
            <v>-0.277933053104162</v>
          </cell>
          <cell r="J64">
            <v>6.6200453314168795E-2</v>
          </cell>
          <cell r="K64">
            <v>-5.06107009388388E-2</v>
          </cell>
        </row>
        <row r="65">
          <cell r="A65" t="str">
            <v>Jul</v>
          </cell>
          <cell r="G65">
            <v>0.118252041491944</v>
          </cell>
          <cell r="H65">
            <v>-0.12938465947924199</v>
          </cell>
          <cell r="I65">
            <v>-0.277933053104162</v>
          </cell>
          <cell r="J65">
            <v>0.13099600721982199</v>
          </cell>
          <cell r="K65">
            <v>-5.06107009388388E-2</v>
          </cell>
        </row>
        <row r="66">
          <cell r="A66" t="str">
            <v>Aug</v>
          </cell>
        </row>
        <row r="67">
          <cell r="A67" t="str">
            <v>Sep</v>
          </cell>
        </row>
        <row r="68">
          <cell r="A68" t="str">
            <v>Oct</v>
          </cell>
        </row>
        <row r="69">
          <cell r="A69" t="str">
            <v>Nov</v>
          </cell>
        </row>
        <row r="70">
          <cell r="A70" t="str">
            <v>Dec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WC"/>
      <sheetName val="WC graph data"/>
      <sheetName val="05 sales analysis"/>
      <sheetName val="Op exp mthly"/>
      <sheetName val="Sales 2003"/>
      <sheetName val="Old Median Price"/>
      <sheetName val="Old Volume"/>
      <sheetName val="Condo Price"/>
      <sheetName val="Old NSA Volume"/>
      <sheetName val="MW Aff"/>
      <sheetName val="NE Aff"/>
      <sheetName val="So Aff"/>
      <sheetName val="US Affordability"/>
      <sheetName val="We Aff"/>
      <sheetName val="QP6 Extract Macros"/>
      <sheetName val="Condo Volume"/>
      <sheetName val="QP6 Criteria"/>
      <sheetName val="Dollar Volume"/>
      <sheetName val="Volume"/>
      <sheetName val="NSA Volume"/>
      <sheetName val="Inventory"/>
      <sheetName val="Median Price"/>
      <sheetName val="Mean Price"/>
      <sheetName val="MSA Median Price"/>
      <sheetName val="State Volume"/>
      <sheetName val="First-time Affordability"/>
      <sheetName val="QP6 Macros"/>
      <sheetName val="QP6 Outlook Macros"/>
      <sheetName val="Quarterly US Aff"/>
      <sheetName val="Financial Analysis"/>
      <sheetName val="Detail"/>
      <sheetName val="DIL4"/>
      <sheetName val="L"/>
      <sheetName val="Infos"/>
      <sheetName val="Help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FGRIE"/>
    </sheetNames>
    <sheetDataSet>
      <sheetData sheetId="0" refreshError="1">
        <row r="12">
          <cell r="A12">
            <v>1</v>
          </cell>
          <cell r="G12">
            <v>293.90499999999997</v>
          </cell>
          <cell r="H12">
            <v>310.60300000000001</v>
          </cell>
        </row>
        <row r="13">
          <cell r="G13">
            <v>366.81299999999999</v>
          </cell>
          <cell r="H13">
            <v>386.702</v>
          </cell>
        </row>
        <row r="14">
          <cell r="G14">
            <v>293.875</v>
          </cell>
          <cell r="H14">
            <v>308.95100000000002</v>
          </cell>
        </row>
        <row r="15">
          <cell r="G15">
            <v>350.404</v>
          </cell>
          <cell r="H15">
            <v>384.38200000000001</v>
          </cell>
        </row>
        <row r="16">
          <cell r="G16">
            <v>276.44799999999998</v>
          </cell>
          <cell r="H16">
            <v>308.37900000000002</v>
          </cell>
        </row>
        <row r="17">
          <cell r="G17">
            <v>274.18099999999998</v>
          </cell>
          <cell r="H17">
            <v>308.01</v>
          </cell>
        </row>
        <row r="18">
          <cell r="G18">
            <v>273.41699999999997</v>
          </cell>
          <cell r="H18">
            <v>307.46899999999999</v>
          </cell>
        </row>
        <row r="19">
          <cell r="G19">
            <v>0</v>
          </cell>
          <cell r="H19">
            <v>0</v>
          </cell>
        </row>
        <row r="20">
          <cell r="G20">
            <v>0</v>
          </cell>
          <cell r="H20">
            <v>0</v>
          </cell>
        </row>
        <row r="21">
          <cell r="G21">
            <v>0</v>
          </cell>
          <cell r="H21">
            <v>0</v>
          </cell>
        </row>
        <row r="22">
          <cell r="G22">
            <v>0</v>
          </cell>
          <cell r="H22">
            <v>0</v>
          </cell>
        </row>
        <row r="23">
          <cell r="G23">
            <v>0</v>
          </cell>
          <cell r="H23">
            <v>0</v>
          </cell>
        </row>
        <row r="24">
          <cell r="G24">
            <v>0</v>
          </cell>
          <cell r="H24">
            <v>0</v>
          </cell>
        </row>
        <row r="27">
          <cell r="A27">
            <v>1</v>
          </cell>
          <cell r="G27">
            <v>954.59299999999996</v>
          </cell>
          <cell r="H27">
            <v>1006.256</v>
          </cell>
          <cell r="J27">
            <v>1011.395</v>
          </cell>
        </row>
        <row r="28">
          <cell r="A28">
            <v>2</v>
          </cell>
          <cell r="G28">
            <v>901.03300000000002</v>
          </cell>
          <cell r="H28">
            <v>1000.771</v>
          </cell>
          <cell r="J28">
            <v>1242.425</v>
          </cell>
        </row>
        <row r="29">
          <cell r="A29">
            <v>3</v>
          </cell>
          <cell r="G29">
            <v>273.41699999999997</v>
          </cell>
          <cell r="H29">
            <v>307.46899999999999</v>
          </cell>
          <cell r="J29">
            <v>310.44400000000002</v>
          </cell>
        </row>
        <row r="30">
          <cell r="A30">
            <v>4</v>
          </cell>
          <cell r="G30">
            <v>0</v>
          </cell>
          <cell r="H30">
            <v>0</v>
          </cell>
          <cell r="J30">
            <v>0</v>
          </cell>
        </row>
        <row r="33">
          <cell r="A33" t="str">
            <v>To Date</v>
          </cell>
          <cell r="G33">
            <v>2129.0430000000001</v>
          </cell>
          <cell r="H33">
            <v>2314.4960000000001</v>
          </cell>
          <cell r="J33">
            <v>2564.2640000000001</v>
          </cell>
        </row>
        <row r="34">
          <cell r="A34" t="str">
            <v>Full Yr.</v>
          </cell>
          <cell r="G34">
            <v>2129.0430000000001</v>
          </cell>
          <cell r="H34">
            <v>2314.4960000000001</v>
          </cell>
          <cell r="J34">
            <v>2564.2640000000001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V96"/>
      <sheetName val="CONSMP96"/>
      <sheetName val="ARVMP96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"/>
      <sheetName val="Mults"/>
      <sheetName val="Cash"/>
      <sheetName val="Debt-EBITDA"/>
      <sheetName val="Sum"/>
      <sheetName val="Reverse Mults"/>
      <sheetName val="Prem"/>
      <sheetName val="LBO"/>
      <sheetName val="No trans"/>
      <sheetName val="Recap"/>
      <sheetName val="Recap-Base"/>
      <sheetName val="Recap-Bank"/>
      <sheetName val="Recap-PP"/>
      <sheetName val="Recap-144A"/>
      <sheetName val="Recap-Equity"/>
      <sheetName val="DCF"/>
      <sheetName val="WACC"/>
      <sheetName val="Adjusted EBITDA"/>
      <sheetName val="Targets"/>
      <sheetName val="own"/>
      <sheetName val="own-raw"/>
      <sheetName val="Output LCs"/>
      <sheetName val="Output"/>
      <sheetName val="GDYS"/>
      <sheetName val="FRED"/>
      <sheetName val="FDO"/>
      <sheetName val="STGS"/>
      <sheetName val="DG"/>
      <sheetName val="JCP"/>
      <sheetName val="TJX"/>
      <sheetName val="ROST"/>
      <sheetName val="__FDSCACHE__"/>
      <sheetName val="DUCK"/>
      <sheetName val="BONT"/>
      <sheetName val="Example"/>
      <sheetName val="Input"/>
      <sheetName val="Payroll"/>
      <sheetName val="CapVal"/>
      <sheetName val="Cash Flow"/>
      <sheetName val="Inc Stmt"/>
      <sheetName val="graph1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L4"/>
      <sheetName val="Comp"/>
      <sheetName val="L"/>
      <sheetName val="co 01 query"/>
      <sheetName val="co 10 query"/>
      <sheetName val="co 62 query"/>
      <sheetName val="SAS Provisions"/>
      <sheetName val="DIL"/>
      <sheetName val="Sales 2003"/>
      <sheetName val="Sheet1"/>
      <sheetName val="Infos"/>
      <sheetName val="1994 PE Dots"/>
      <sheetName val="YTD"/>
      <sheetName val="CompStore"/>
      <sheetName val="Current Mandates"/>
      <sheetName val="PanEU-Buyout"/>
      <sheetName val="Customers"/>
      <sheetName val="Furniture Mfg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O"/>
      <sheetName val="WP Market Capitalization"/>
      <sheetName val="WP Output-change ytd"/>
      <sheetName val="WP Output-Price volatility"/>
      <sheetName val="Comps"/>
      <sheetName val="Mkt Cap"/>
      <sheetName val="WACC"/>
      <sheetName val="Calc"/>
      <sheetName val="CGS per Ton"/>
      <sheetName val="Sales"/>
      <sheetName val="Price"/>
    </sheetNames>
    <sheetDataSet>
      <sheetData sheetId="0"/>
      <sheetData sheetId="1"/>
      <sheetData sheetId="2"/>
      <sheetData sheetId="3"/>
      <sheetData sheetId="4" refreshError="1">
        <row r="1">
          <cell r="A1" t="str">
            <v>Analysis of Valuation Multiples of Comparable Flat-Rolled Steel Companies</v>
          </cell>
        </row>
        <row r="2">
          <cell r="A2" t="str">
            <v>Public Market Multiples Including Pension Liabilities and OPEBs</v>
          </cell>
        </row>
        <row r="5">
          <cell r="L5" t="str">
            <v>Market Value of Equity as a Multiple of:</v>
          </cell>
          <cell r="V5" t="str">
            <v>Market Capitalization as a Multiple of:</v>
          </cell>
        </row>
        <row r="6">
          <cell r="J6" t="str">
            <v>Adj.</v>
          </cell>
          <cell r="L6" t="str">
            <v>LTM</v>
          </cell>
          <cell r="R6" t="str">
            <v>LTM</v>
          </cell>
        </row>
        <row r="7">
          <cell r="D7" t="str">
            <v>Price</v>
          </cell>
          <cell r="F7" t="str">
            <v>Market</v>
          </cell>
          <cell r="H7" t="str">
            <v>Market</v>
          </cell>
          <cell r="J7" t="str">
            <v>Market</v>
          </cell>
          <cell r="L7" t="str">
            <v>Net to</v>
          </cell>
          <cell r="N7" t="str">
            <v>1999E</v>
          </cell>
          <cell r="P7" t="str">
            <v>2000E</v>
          </cell>
          <cell r="R7" t="str">
            <v>Cash</v>
          </cell>
          <cell r="T7" t="str">
            <v>LFQ</v>
          </cell>
          <cell r="V7" t="str">
            <v>LTM</v>
          </cell>
          <cell r="X7" t="str">
            <v>LTM</v>
          </cell>
          <cell r="Z7" t="str">
            <v>LTM</v>
          </cell>
        </row>
        <row r="8">
          <cell r="A8" t="str">
            <v>Company</v>
          </cell>
          <cell r="D8" t="str">
            <v>Sep-13-99</v>
          </cell>
          <cell r="F8" t="str">
            <v>Value</v>
          </cell>
          <cell r="H8" t="str">
            <v>Cap. (a)</v>
          </cell>
          <cell r="J8" t="str">
            <v>Cap. (b)</v>
          </cell>
          <cell r="L8" t="str">
            <v>Common</v>
          </cell>
          <cell r="N8" t="str">
            <v>EPS. (c)</v>
          </cell>
          <cell r="P8" t="str">
            <v>EPS (c)</v>
          </cell>
          <cell r="R8" t="str">
            <v>Flow (d)</v>
          </cell>
          <cell r="T8" t="str">
            <v>Equity</v>
          </cell>
          <cell r="V8" t="str">
            <v>Sales</v>
          </cell>
          <cell r="X8" t="str">
            <v>EBITDA</v>
          </cell>
          <cell r="Z8" t="str">
            <v>EBIT</v>
          </cell>
        </row>
        <row r="11">
          <cell r="A11" t="str">
            <v>Company Name</v>
          </cell>
          <cell r="D11" t="e">
            <v>#NAME?</v>
          </cell>
          <cell r="F11">
            <v>1210.4707062499999</v>
          </cell>
          <cell r="H11">
            <v>1210.4707062499999</v>
          </cell>
          <cell r="J11" t="e">
            <v>#REF!</v>
          </cell>
          <cell r="L11" t="e">
            <v>#REF!</v>
          </cell>
          <cell r="N11" t="e">
            <v>#REF!</v>
          </cell>
          <cell r="P11" t="e">
            <v>#REF!</v>
          </cell>
          <cell r="R11" t="e">
            <v>#REF!</v>
          </cell>
          <cell r="T11" t="e">
            <v>#REF!</v>
          </cell>
          <cell r="V11" t="e">
            <v>#REF!</v>
          </cell>
          <cell r="X11" t="e">
            <v>#REF!</v>
          </cell>
          <cell r="Z11" t="e">
            <v>#REF!</v>
          </cell>
        </row>
        <row r="12">
          <cell r="A12" t="e">
            <v>#REF!</v>
          </cell>
          <cell r="D12" t="e">
            <v>#REF!</v>
          </cell>
          <cell r="F12" t="e">
            <v>#REF!</v>
          </cell>
          <cell r="H12" t="e">
            <v>#REF!</v>
          </cell>
          <cell r="J12" t="e">
            <v>#REF!</v>
          </cell>
          <cell r="L12" t="e">
            <v>#REF!</v>
          </cell>
          <cell r="N12" t="e">
            <v>#REF!</v>
          </cell>
          <cell r="P12" t="e">
            <v>#REF!</v>
          </cell>
          <cell r="Q12" t="str">
            <v>*</v>
          </cell>
          <cell r="R12" t="e">
            <v>#REF!</v>
          </cell>
          <cell r="T12" t="e">
            <v>#REF!</v>
          </cell>
          <cell r="V12" t="e">
            <v>#REF!</v>
          </cell>
          <cell r="X12" t="e">
            <v>#REF!</v>
          </cell>
          <cell r="Y12" t="str">
            <v>*</v>
          </cell>
          <cell r="Z12" t="e">
            <v>#REF!</v>
          </cell>
        </row>
        <row r="13">
          <cell r="A13" t="e">
            <v>#REF!</v>
          </cell>
          <cell r="D13" t="e">
            <v>#REF!</v>
          </cell>
          <cell r="F13" t="e">
            <v>#REF!</v>
          </cell>
          <cell r="H13" t="e">
            <v>#REF!</v>
          </cell>
          <cell r="J13" t="e">
            <v>#REF!</v>
          </cell>
          <cell r="L13" t="e">
            <v>#REF!</v>
          </cell>
          <cell r="N13" t="e">
            <v>#REF!</v>
          </cell>
          <cell r="P13" t="e">
            <v>#REF!</v>
          </cell>
          <cell r="R13" t="e">
            <v>#REF!</v>
          </cell>
          <cell r="T13" t="e">
            <v>#REF!</v>
          </cell>
          <cell r="V13" t="e">
            <v>#REF!</v>
          </cell>
          <cell r="X13" t="e">
            <v>#REF!</v>
          </cell>
          <cell r="Z13" t="e">
            <v>#REF!</v>
          </cell>
          <cell r="AA13" t="str">
            <v>*</v>
          </cell>
        </row>
        <row r="14">
          <cell r="A14" t="e">
            <v>#REF!</v>
          </cell>
          <cell r="D14" t="e">
            <v>#REF!</v>
          </cell>
          <cell r="F14" t="e">
            <v>#REF!</v>
          </cell>
          <cell r="H14" t="e">
            <v>#REF!</v>
          </cell>
          <cell r="J14" t="e">
            <v>#REF!</v>
          </cell>
          <cell r="L14" t="e">
            <v>#REF!</v>
          </cell>
          <cell r="N14" t="e">
            <v>#REF!</v>
          </cell>
          <cell r="P14" t="e">
            <v>#REF!</v>
          </cell>
          <cell r="R14" t="e">
            <v>#REF!</v>
          </cell>
          <cell r="T14" t="e">
            <v>#REF!</v>
          </cell>
          <cell r="V14" t="e">
            <v>#REF!</v>
          </cell>
          <cell r="X14" t="e">
            <v>#REF!</v>
          </cell>
          <cell r="Z14" t="e">
            <v>#REF!</v>
          </cell>
        </row>
        <row r="15">
          <cell r="A15" t="e">
            <v>#REF!</v>
          </cell>
          <cell r="D15" t="e">
            <v>#REF!</v>
          </cell>
          <cell r="F15" t="e">
            <v>#REF!</v>
          </cell>
          <cell r="H15" t="e">
            <v>#REF!</v>
          </cell>
          <cell r="J15" t="e">
            <v>#REF!</v>
          </cell>
          <cell r="L15" t="e">
            <v>#REF!</v>
          </cell>
          <cell r="N15" t="e">
            <v>#REF!</v>
          </cell>
          <cell r="P15" t="e">
            <v>#REF!</v>
          </cell>
          <cell r="R15" t="e">
            <v>#REF!</v>
          </cell>
          <cell r="T15" t="e">
            <v>#REF!</v>
          </cell>
          <cell r="V15" t="e">
            <v>#REF!</v>
          </cell>
          <cell r="X15" t="e">
            <v>#REF!</v>
          </cell>
          <cell r="Z15" t="e">
            <v>#REF!</v>
          </cell>
        </row>
        <row r="16">
          <cell r="A16" t="e">
            <v>#REF!</v>
          </cell>
          <cell r="D16" t="e">
            <v>#REF!</v>
          </cell>
          <cell r="F16" t="e">
            <v>#REF!</v>
          </cell>
          <cell r="H16" t="e">
            <v>#REF!</v>
          </cell>
          <cell r="J16" t="e">
            <v>#REF!</v>
          </cell>
          <cell r="L16" t="e">
            <v>#REF!</v>
          </cell>
          <cell r="N16" t="e">
            <v>#REF!</v>
          </cell>
          <cell r="P16" t="e">
            <v>#REF!</v>
          </cell>
          <cell r="R16" t="e">
            <v>#REF!</v>
          </cell>
          <cell r="T16" t="e">
            <v>#REF!</v>
          </cell>
          <cell r="V16" t="e">
            <v>#REF!</v>
          </cell>
          <cell r="X16" t="e">
            <v>#REF!</v>
          </cell>
          <cell r="Z16" t="e">
            <v>#REF!</v>
          </cell>
        </row>
        <row r="17">
          <cell r="A17" t="e">
            <v>#REF!</v>
          </cell>
          <cell r="D17" t="e">
            <v>#REF!</v>
          </cell>
          <cell r="F17" t="e">
            <v>#REF!</v>
          </cell>
          <cell r="H17" t="e">
            <v>#REF!</v>
          </cell>
          <cell r="J17" t="e">
            <v>#REF!</v>
          </cell>
          <cell r="L17" t="e">
            <v>#REF!</v>
          </cell>
          <cell r="N17" t="e">
            <v>#REF!</v>
          </cell>
          <cell r="P17" t="e">
            <v>#REF!</v>
          </cell>
          <cell r="R17" t="e">
            <v>#REF!</v>
          </cell>
          <cell r="S17" t="str">
            <v>*</v>
          </cell>
          <cell r="T17" t="e">
            <v>#REF!</v>
          </cell>
          <cell r="V17" t="e">
            <v>#REF!</v>
          </cell>
          <cell r="X17" t="e">
            <v>#REF!</v>
          </cell>
          <cell r="Z17" t="e">
            <v>#REF!</v>
          </cell>
        </row>
        <row r="18">
          <cell r="A18" t="e">
            <v>#REF!</v>
          </cell>
          <cell r="D18" t="e">
            <v>#REF!</v>
          </cell>
          <cell r="F18" t="e">
            <v>#REF!</v>
          </cell>
          <cell r="H18" t="e">
            <v>#REF!</v>
          </cell>
          <cell r="J18" t="e">
            <v>#REF!</v>
          </cell>
          <cell r="L18" t="e">
            <v>#REF!</v>
          </cell>
          <cell r="N18" t="e">
            <v>#REF!</v>
          </cell>
          <cell r="P18" t="e">
            <v>#REF!</v>
          </cell>
          <cell r="R18" t="e">
            <v>#REF!</v>
          </cell>
          <cell r="T18" t="e">
            <v>#REF!</v>
          </cell>
          <cell r="V18" t="e">
            <v>#REF!</v>
          </cell>
          <cell r="X18" t="e">
            <v>#REF!</v>
          </cell>
          <cell r="Z18" t="e">
            <v>#REF!</v>
          </cell>
          <cell r="AA18" t="str">
            <v>*</v>
          </cell>
        </row>
        <row r="19">
          <cell r="A19" t="e">
            <v>#REF!</v>
          </cell>
          <cell r="D19" t="e">
            <v>#REF!</v>
          </cell>
          <cell r="F19" t="e">
            <v>#REF!</v>
          </cell>
          <cell r="H19" t="e">
            <v>#REF!</v>
          </cell>
          <cell r="J19" t="e">
            <v>#REF!</v>
          </cell>
          <cell r="L19" t="e">
            <v>#REF!</v>
          </cell>
          <cell r="M19" t="str">
            <v>*</v>
          </cell>
          <cell r="N19" t="e">
            <v>#REF!</v>
          </cell>
          <cell r="P19" t="e">
            <v>#REF!</v>
          </cell>
          <cell r="R19" t="e">
            <v>#REF!</v>
          </cell>
          <cell r="S19" t="str">
            <v>*</v>
          </cell>
          <cell r="T19" t="e">
            <v>#REF!</v>
          </cell>
          <cell r="V19" t="e">
            <v>#REF!</v>
          </cell>
          <cell r="W19" t="str">
            <v>*</v>
          </cell>
          <cell r="X19" t="e">
            <v>#REF!</v>
          </cell>
          <cell r="Z19" t="e">
            <v>#REF!</v>
          </cell>
          <cell r="AA19" t="str">
            <v>*</v>
          </cell>
        </row>
        <row r="20">
          <cell r="A20" t="e">
            <v>#REF!</v>
          </cell>
          <cell r="D20" t="e">
            <v>#REF!</v>
          </cell>
          <cell r="F20" t="e">
            <v>#REF!</v>
          </cell>
          <cell r="H20" t="e">
            <v>#REF!</v>
          </cell>
          <cell r="J20" t="e">
            <v>#REF!</v>
          </cell>
          <cell r="L20" t="e">
            <v>#REF!</v>
          </cell>
          <cell r="N20" t="e">
            <v>#REF!</v>
          </cell>
          <cell r="P20" t="e">
            <v>#REF!</v>
          </cell>
          <cell r="R20" t="e">
            <v>#REF!</v>
          </cell>
          <cell r="T20" t="e">
            <v>#REF!</v>
          </cell>
          <cell r="V20" t="e">
            <v>#REF!</v>
          </cell>
          <cell r="X20" t="e">
            <v>#REF!</v>
          </cell>
          <cell r="Z20" t="e">
            <v>#REF!</v>
          </cell>
        </row>
        <row r="21">
          <cell r="A21" t="e">
            <v>#REF!</v>
          </cell>
          <cell r="D21" t="e">
            <v>#REF!</v>
          </cell>
          <cell r="F21" t="e">
            <v>#REF!</v>
          </cell>
          <cell r="H21" t="e">
            <v>#REF!</v>
          </cell>
          <cell r="J21" t="e">
            <v>#REF!</v>
          </cell>
          <cell r="L21" t="e">
            <v>#REF!</v>
          </cell>
          <cell r="N21" t="e">
            <v>#REF!</v>
          </cell>
          <cell r="P21" t="e">
            <v>#REF!</v>
          </cell>
          <cell r="R21" t="e">
            <v>#REF!</v>
          </cell>
          <cell r="T21" t="e">
            <v>#REF!</v>
          </cell>
          <cell r="V21" t="e">
            <v>#REF!</v>
          </cell>
          <cell r="X21" t="e">
            <v>#REF!</v>
          </cell>
          <cell r="Z21" t="e">
            <v>#REF!</v>
          </cell>
        </row>
        <row r="22">
          <cell r="A22" t="e">
            <v>#REF!</v>
          </cell>
          <cell r="D22" t="e">
            <v>#REF!</v>
          </cell>
          <cell r="F22" t="e">
            <v>#REF!</v>
          </cell>
          <cell r="H22" t="e">
            <v>#REF!</v>
          </cell>
          <cell r="J22" t="e">
            <v>#REF!</v>
          </cell>
          <cell r="L22" t="e">
            <v>#REF!</v>
          </cell>
          <cell r="N22" t="e">
            <v>#REF!</v>
          </cell>
          <cell r="P22" t="e">
            <v>#REF!</v>
          </cell>
          <cell r="R22" t="e">
            <v>#REF!</v>
          </cell>
          <cell r="T22" t="e">
            <v>#REF!</v>
          </cell>
          <cell r="V22" t="e">
            <v>#REF!</v>
          </cell>
          <cell r="X22" t="e">
            <v>#REF!</v>
          </cell>
          <cell r="Z22" t="e">
            <v>#REF!</v>
          </cell>
        </row>
        <row r="23">
          <cell r="A23" t="e">
            <v>#REF!</v>
          </cell>
          <cell r="D23" t="e">
            <v>#REF!</v>
          </cell>
          <cell r="F23" t="e">
            <v>#REF!</v>
          </cell>
          <cell r="H23" t="e">
            <v>#REF!</v>
          </cell>
          <cell r="J23" t="e">
            <v>#REF!</v>
          </cell>
          <cell r="L23" t="e">
            <v>#REF!</v>
          </cell>
          <cell r="N23" t="e">
            <v>#REF!</v>
          </cell>
          <cell r="P23" t="e">
            <v>#REF!</v>
          </cell>
          <cell r="R23" t="e">
            <v>#REF!</v>
          </cell>
          <cell r="T23" t="e">
            <v>#REF!</v>
          </cell>
          <cell r="V23" t="e">
            <v>#REF!</v>
          </cell>
          <cell r="X23" t="e">
            <v>#REF!</v>
          </cell>
          <cell r="Z23" t="e">
            <v>#REF!</v>
          </cell>
        </row>
        <row r="27">
          <cell r="H27" t="str">
            <v>Minimum (e)</v>
          </cell>
          <cell r="L27" t="e">
            <v>#REF!</v>
          </cell>
          <cell r="N27" t="e">
            <v>#REF!</v>
          </cell>
          <cell r="P27" t="e">
            <v>#REF!</v>
          </cell>
          <cell r="R27" t="e">
            <v>#REF!</v>
          </cell>
          <cell r="T27" t="e">
            <v>#REF!</v>
          </cell>
          <cell r="V27" t="e">
            <v>#REF!</v>
          </cell>
          <cell r="X27" t="e">
            <v>#REF!</v>
          </cell>
          <cell r="Z27" t="e">
            <v>#REF!</v>
          </cell>
        </row>
        <row r="28">
          <cell r="H28" t="str">
            <v>Mean (e)</v>
          </cell>
          <cell r="L28" t="e">
            <v>#REF!</v>
          </cell>
          <cell r="N28" t="e">
            <v>#REF!</v>
          </cell>
          <cell r="P28" t="e">
            <v>#REF!</v>
          </cell>
          <cell r="R28" t="e">
            <v>#REF!</v>
          </cell>
          <cell r="T28" t="e">
            <v>#REF!</v>
          </cell>
          <cell r="V28" t="e">
            <v>#REF!</v>
          </cell>
          <cell r="X28" t="e">
            <v>#REF!</v>
          </cell>
          <cell r="Z28" t="e">
            <v>#REF!</v>
          </cell>
        </row>
        <row r="29">
          <cell r="H29" t="str">
            <v>Median (e)</v>
          </cell>
          <cell r="L29" t="e">
            <v>#REF!</v>
          </cell>
          <cell r="N29" t="e">
            <v>#REF!</v>
          </cell>
          <cell r="P29" t="e">
            <v>#REF!</v>
          </cell>
          <cell r="R29" t="e">
            <v>#REF!</v>
          </cell>
          <cell r="T29" t="e">
            <v>#REF!</v>
          </cell>
          <cell r="V29" t="e">
            <v>#REF!</v>
          </cell>
          <cell r="X29" t="e">
            <v>#REF!</v>
          </cell>
          <cell r="Z29" t="e">
            <v>#REF!</v>
          </cell>
        </row>
        <row r="30">
          <cell r="H30" t="str">
            <v>Maximum (e)</v>
          </cell>
          <cell r="L30" t="e">
            <v>#REF!</v>
          </cell>
          <cell r="N30" t="e">
            <v>#REF!</v>
          </cell>
          <cell r="P30" t="e">
            <v>#REF!</v>
          </cell>
          <cell r="R30" t="e">
            <v>#REF!</v>
          </cell>
          <cell r="T30" t="e">
            <v>#REF!</v>
          </cell>
          <cell r="V30" t="e">
            <v>#REF!</v>
          </cell>
          <cell r="X30" t="e">
            <v>#REF!</v>
          </cell>
          <cell r="Z30" t="e">
            <v>#REF!</v>
          </cell>
        </row>
        <row r="41">
          <cell r="A41" t="str">
            <v>Dollar amounts in U.S. millions except per share data and if otherwise stated.</v>
          </cell>
        </row>
        <row r="42">
          <cell r="A42" t="str">
            <v>(a)</v>
          </cell>
          <cell r="B42" t="str">
            <v>Market Capitalization = Market Value of Equity + Pref. Equity + Short-Term Debt + Long-Term Debt + Minority Interest - Cash &amp; Marketable Securities</v>
          </cell>
        </row>
        <row r="43">
          <cell r="A43" t="str">
            <v>(b)</v>
          </cell>
          <cell r="B43" t="str">
            <v>Adjusted Market Capitalization = Market Value of Equity + Pref. Equity + Short-Term Debt + Long-Term Debt + Minority Interest + Net Pension Liabilities + Net OPEBs - Cash &amp; Marketable Securities</v>
          </cell>
        </row>
        <row r="44">
          <cell r="A44" t="str">
            <v>(c)</v>
          </cell>
          <cell r="B44" t="str">
            <v>Earnings Estimates were obtained from First Call as of Sep-13-99 and calendarized when necessary.</v>
          </cell>
        </row>
        <row r="45">
          <cell r="A45" t="str">
            <v>(d)</v>
          </cell>
          <cell r="B45" t="str">
            <v>Cash Flow = Income Available to Common + DD&amp;A + Deferred Taxes + Earnings of Unconsolidated Subs.</v>
          </cell>
        </row>
        <row r="46">
          <cell r="A46" t="str">
            <v>(e)</v>
          </cell>
          <cell r="B46" t="str">
            <v>Summary Multiples exclude numbers that are Negative, Not Available, Not Meaningful and (*) items.</v>
          </cell>
        </row>
        <row r="47">
          <cell r="A47" t="str">
            <v>(f)</v>
          </cell>
          <cell r="B47" t="str">
            <v>EBITDAPO = Earnings Before Interest, Taxes, Depreciation, Amortization, Pension and OPEB Expenses</v>
          </cell>
        </row>
        <row r="107">
          <cell r="G107" t="str">
            <v>Credit Ratings</v>
          </cell>
          <cell r="J107" t="str">
            <v>LTM</v>
          </cell>
          <cell r="L107" t="str">
            <v>LTM</v>
          </cell>
          <cell r="N107" t="str">
            <v>(EBITDA -</v>
          </cell>
          <cell r="P107" t="str">
            <v>Total</v>
          </cell>
          <cell r="R107" t="str">
            <v>Net Debt</v>
          </cell>
          <cell r="T107" t="str">
            <v>Net Debt/</v>
          </cell>
          <cell r="V107" t="str">
            <v>Total</v>
          </cell>
          <cell r="X107" t="str">
            <v>FFO/</v>
          </cell>
          <cell r="Z107" t="str">
            <v>Free Oper.</v>
          </cell>
        </row>
        <row r="108">
          <cell r="G108" t="str">
            <v>Senior Debt</v>
          </cell>
          <cell r="J108" t="str">
            <v>EBITDA/</v>
          </cell>
          <cell r="L108" t="str">
            <v>EBITDA/</v>
          </cell>
          <cell r="N108" t="str">
            <v>CAPEX)/</v>
          </cell>
          <cell r="P108" t="str">
            <v>Debt/</v>
          </cell>
          <cell r="R108" t="str">
            <v>Pen + OPEB/</v>
          </cell>
          <cell r="T108" t="str">
            <v>Net</v>
          </cell>
          <cell r="V108" t="str">
            <v>Debt/</v>
          </cell>
          <cell r="X108" t="str">
            <v>Total</v>
          </cell>
          <cell r="Z108" t="str">
            <v>Cash Flow/</v>
          </cell>
        </row>
        <row r="109">
          <cell r="A109" t="str">
            <v>Company</v>
          </cell>
          <cell r="F109" t="str">
            <v>Moody's</v>
          </cell>
          <cell r="H109" t="str">
            <v>S&amp;P</v>
          </cell>
          <cell r="J109" t="str">
            <v>Gross Int.</v>
          </cell>
          <cell r="L109" t="str">
            <v>Net Int.</v>
          </cell>
          <cell r="N109" t="str">
            <v>Gross Int.</v>
          </cell>
          <cell r="P109" t="str">
            <v>Tot Bk Cap</v>
          </cell>
          <cell r="R109" t="str">
            <v>Net Bk Cap</v>
          </cell>
          <cell r="T109" t="str">
            <v>Book Cap</v>
          </cell>
          <cell r="V109" t="str">
            <v>EBITDA</v>
          </cell>
          <cell r="X109" t="str">
            <v>Debt</v>
          </cell>
          <cell r="Z109" t="str">
            <v>Debt</v>
          </cell>
        </row>
        <row r="112">
          <cell r="A112" t="str">
            <v>Company Name</v>
          </cell>
          <cell r="F112" t="str">
            <v>Ba1</v>
          </cell>
          <cell r="H112" t="str">
            <v>BB-</v>
          </cell>
          <cell r="J112" t="e">
            <v>#REF!</v>
          </cell>
          <cell r="L112" t="e">
            <v>#REF!</v>
          </cell>
          <cell r="N112" t="e">
            <v>#REF!</v>
          </cell>
          <cell r="P112" t="e">
            <v>#REF!</v>
          </cell>
          <cell r="R112" t="e">
            <v>#REF!</v>
          </cell>
          <cell r="T112" t="e">
            <v>#REF!</v>
          </cell>
          <cell r="V112" t="e">
            <v>#REF!</v>
          </cell>
          <cell r="X112" t="e">
            <v>#REF!</v>
          </cell>
          <cell r="Z112" t="e">
            <v>#REF!</v>
          </cell>
        </row>
        <row r="113">
          <cell r="A113" t="e">
            <v>#REF!</v>
          </cell>
          <cell r="F113" t="str">
            <v>B1</v>
          </cell>
          <cell r="H113" t="str">
            <v>B</v>
          </cell>
          <cell r="J113" t="e">
            <v>#REF!</v>
          </cell>
          <cell r="L113" t="e">
            <v>#REF!</v>
          </cell>
          <cell r="N113" t="e">
            <v>#REF!</v>
          </cell>
          <cell r="P113" t="e">
            <v>#REF!</v>
          </cell>
          <cell r="R113" t="e">
            <v>#REF!</v>
          </cell>
          <cell r="T113" t="e">
            <v>#REF!</v>
          </cell>
          <cell r="V113" t="e">
            <v>#REF!</v>
          </cell>
          <cell r="X113" t="e">
            <v>#REF!</v>
          </cell>
          <cell r="Z113" t="e">
            <v>#REF!</v>
          </cell>
        </row>
        <row r="114">
          <cell r="A114" t="e">
            <v>#REF!</v>
          </cell>
          <cell r="F114" t="str">
            <v>Ba2</v>
          </cell>
          <cell r="H114" t="str">
            <v>BB-</v>
          </cell>
          <cell r="J114" t="e">
            <v>#REF!</v>
          </cell>
          <cell r="L114" t="e">
            <v>#REF!</v>
          </cell>
          <cell r="N114" t="e">
            <v>#REF!</v>
          </cell>
          <cell r="P114" t="e">
            <v>#REF!</v>
          </cell>
          <cell r="R114" t="e">
            <v>#REF!</v>
          </cell>
          <cell r="T114" t="e">
            <v>#REF!</v>
          </cell>
          <cell r="V114" t="e">
            <v>#REF!</v>
          </cell>
          <cell r="X114" t="e">
            <v>#REF!</v>
          </cell>
          <cell r="Z114" t="e">
            <v>#REF!</v>
          </cell>
        </row>
        <row r="115">
          <cell r="A115" t="e">
            <v>#REF!</v>
          </cell>
          <cell r="F115" t="str">
            <v>-</v>
          </cell>
          <cell r="H115" t="str">
            <v>-</v>
          </cell>
          <cell r="J115" t="e">
            <v>#REF!</v>
          </cell>
          <cell r="L115" t="e">
            <v>#REF!</v>
          </cell>
          <cell r="N115" t="e">
            <v>#REF!</v>
          </cell>
          <cell r="P115" t="e">
            <v>#REF!</v>
          </cell>
          <cell r="R115" t="e">
            <v>#REF!</v>
          </cell>
          <cell r="T115" t="e">
            <v>#REF!</v>
          </cell>
          <cell r="V115" t="e">
            <v>#REF!</v>
          </cell>
          <cell r="X115" t="e">
            <v>#REF!</v>
          </cell>
          <cell r="Z115" t="e">
            <v>#REF!</v>
          </cell>
        </row>
        <row r="116">
          <cell r="A116" t="e">
            <v>#REF!</v>
          </cell>
          <cell r="F116" t="str">
            <v>Ba1</v>
          </cell>
          <cell r="H116" t="str">
            <v>BB-</v>
          </cell>
          <cell r="J116" t="e">
            <v>#REF!</v>
          </cell>
          <cell r="L116" t="e">
            <v>#REF!</v>
          </cell>
          <cell r="N116" t="e">
            <v>#REF!</v>
          </cell>
          <cell r="P116" t="e">
            <v>#REF!</v>
          </cell>
          <cell r="R116" t="e">
            <v>#REF!</v>
          </cell>
          <cell r="T116" t="e">
            <v>#REF!</v>
          </cell>
          <cell r="V116" t="e">
            <v>#REF!</v>
          </cell>
          <cell r="X116" t="e">
            <v>#REF!</v>
          </cell>
          <cell r="Z116" t="e">
            <v>#REF!</v>
          </cell>
        </row>
        <row r="117">
          <cell r="A117" t="e">
            <v>#REF!</v>
          </cell>
          <cell r="F117" t="str">
            <v>Ba3</v>
          </cell>
          <cell r="H117" t="str">
            <v>B+</v>
          </cell>
          <cell r="J117" t="e">
            <v>#REF!</v>
          </cell>
          <cell r="L117" t="e">
            <v>#REF!</v>
          </cell>
          <cell r="N117" t="e">
            <v>#REF!</v>
          </cell>
          <cell r="P117" t="e">
            <v>#REF!</v>
          </cell>
          <cell r="R117" t="e">
            <v>#REF!</v>
          </cell>
          <cell r="T117" t="e">
            <v>#REF!</v>
          </cell>
          <cell r="V117" t="e">
            <v>#REF!</v>
          </cell>
          <cell r="X117" t="e">
            <v>#REF!</v>
          </cell>
          <cell r="Z117" t="e">
            <v>#REF!</v>
          </cell>
        </row>
        <row r="118">
          <cell r="A118" t="e">
            <v>#REF!</v>
          </cell>
          <cell r="F118" t="str">
            <v>A1</v>
          </cell>
          <cell r="H118" t="str">
            <v>AA-</v>
          </cell>
          <cell r="J118" t="e">
            <v>#REF!</v>
          </cell>
          <cell r="L118" t="e">
            <v>#REF!</v>
          </cell>
          <cell r="N118" t="e">
            <v>#REF!</v>
          </cell>
          <cell r="P118" t="e">
            <v>#REF!</v>
          </cell>
          <cell r="R118" t="e">
            <v>#REF!</v>
          </cell>
          <cell r="T118" t="e">
            <v>#REF!</v>
          </cell>
          <cell r="V118" t="e">
            <v>#REF!</v>
          </cell>
          <cell r="X118" t="e">
            <v>#REF!</v>
          </cell>
          <cell r="Z118" t="e">
            <v>#REF!</v>
          </cell>
        </row>
        <row r="119">
          <cell r="A119" t="e">
            <v>#REF!</v>
          </cell>
          <cell r="F119" t="str">
            <v>-</v>
          </cell>
          <cell r="H119" t="str">
            <v>-</v>
          </cell>
          <cell r="J119" t="e">
            <v>#REF!</v>
          </cell>
          <cell r="L119" t="e">
            <v>#REF!</v>
          </cell>
          <cell r="N119" t="e">
            <v>#REF!</v>
          </cell>
          <cell r="P119" t="e">
            <v>#REF!</v>
          </cell>
          <cell r="R119" t="e">
            <v>#REF!</v>
          </cell>
          <cell r="T119" t="e">
            <v>#REF!</v>
          </cell>
          <cell r="V119" t="e">
            <v>#REF!</v>
          </cell>
          <cell r="X119" t="e">
            <v>#REF!</v>
          </cell>
          <cell r="Z119" t="e">
            <v>#REF!</v>
          </cell>
        </row>
        <row r="120">
          <cell r="A120" t="e">
            <v>#REF!</v>
          </cell>
          <cell r="F120" t="str">
            <v>-</v>
          </cell>
          <cell r="H120" t="str">
            <v>-</v>
          </cell>
          <cell r="J120" t="e">
            <v>#REF!</v>
          </cell>
          <cell r="L120" t="e">
            <v>#REF!</v>
          </cell>
          <cell r="N120" t="e">
            <v>#REF!</v>
          </cell>
          <cell r="P120" t="e">
            <v>#REF!</v>
          </cell>
          <cell r="R120" t="e">
            <v>#REF!</v>
          </cell>
          <cell r="T120" t="e">
            <v>#REF!</v>
          </cell>
          <cell r="V120" t="e">
            <v>#REF!</v>
          </cell>
          <cell r="X120" t="e">
            <v>#REF!</v>
          </cell>
          <cell r="Z120" t="e">
            <v>#REF!</v>
          </cell>
        </row>
        <row r="121">
          <cell r="A121" t="e">
            <v>#REF!</v>
          </cell>
          <cell r="F121" t="str">
            <v>-</v>
          </cell>
          <cell r="H121" t="str">
            <v>-</v>
          </cell>
          <cell r="J121" t="e">
            <v>#REF!</v>
          </cell>
          <cell r="L121" t="e">
            <v>#REF!</v>
          </cell>
          <cell r="N121" t="e">
            <v>#REF!</v>
          </cell>
          <cell r="P121" t="e">
            <v>#REF!</v>
          </cell>
          <cell r="R121" t="e">
            <v>#REF!</v>
          </cell>
          <cell r="T121" t="e">
            <v>#REF!</v>
          </cell>
          <cell r="V121" t="e">
            <v>#REF!</v>
          </cell>
          <cell r="X121" t="e">
            <v>#REF!</v>
          </cell>
          <cell r="Z121" t="e">
            <v>#REF!</v>
          </cell>
        </row>
        <row r="122">
          <cell r="A122" t="e">
            <v>#REF!</v>
          </cell>
          <cell r="F122" t="str">
            <v>Baa2</v>
          </cell>
          <cell r="H122" t="str">
            <v>BBB-</v>
          </cell>
          <cell r="J122" t="e">
            <v>#REF!</v>
          </cell>
          <cell r="L122" t="e">
            <v>#REF!</v>
          </cell>
          <cell r="N122" t="e">
            <v>#REF!</v>
          </cell>
          <cell r="P122" t="e">
            <v>#REF!</v>
          </cell>
          <cell r="R122" t="e">
            <v>#REF!</v>
          </cell>
          <cell r="T122" t="e">
            <v>#REF!</v>
          </cell>
          <cell r="V122" t="e">
            <v>#REF!</v>
          </cell>
          <cell r="X122" t="e">
            <v>#REF!</v>
          </cell>
          <cell r="Z122" t="e">
            <v>#REF!</v>
          </cell>
        </row>
        <row r="123">
          <cell r="A123" t="e">
            <v>#REF!</v>
          </cell>
          <cell r="F123" t="str">
            <v>B2</v>
          </cell>
          <cell r="H123" t="str">
            <v>B</v>
          </cell>
          <cell r="J123" t="e">
            <v>#REF!</v>
          </cell>
          <cell r="L123" t="e">
            <v>#REF!</v>
          </cell>
          <cell r="N123" t="e">
            <v>#REF!</v>
          </cell>
          <cell r="P123" t="e">
            <v>#REF!</v>
          </cell>
          <cell r="R123" t="e">
            <v>#REF!</v>
          </cell>
          <cell r="T123" t="e">
            <v>#REF!</v>
          </cell>
          <cell r="V123" t="e">
            <v>#REF!</v>
          </cell>
          <cell r="X123" t="e">
            <v>#REF!</v>
          </cell>
          <cell r="Z123" t="e">
            <v>#REF!</v>
          </cell>
        </row>
        <row r="124">
          <cell r="A124" t="e">
            <v>#REF!</v>
          </cell>
          <cell r="F124" t="str">
            <v>B3</v>
          </cell>
          <cell r="H124" t="str">
            <v>B</v>
          </cell>
          <cell r="J124" t="e">
            <v>#REF!</v>
          </cell>
          <cell r="L124" t="e">
            <v>#REF!</v>
          </cell>
          <cell r="N124" t="e">
            <v>#REF!</v>
          </cell>
          <cell r="P124" t="e">
            <v>#REF!</v>
          </cell>
          <cell r="R124" t="e">
            <v>#REF!</v>
          </cell>
          <cell r="T124" t="e">
            <v>#REF!</v>
          </cell>
          <cell r="V124" t="e">
            <v>#REF!</v>
          </cell>
          <cell r="X124" t="e">
            <v>#REF!</v>
          </cell>
          <cell r="Z124" t="e">
            <v>#REF!</v>
          </cell>
        </row>
        <row r="140">
          <cell r="A140" t="str">
            <v>Definitions:</v>
          </cell>
        </row>
        <row r="141">
          <cell r="A141" t="str">
            <v>Gross Interest = Gross Interest incurred before subtracting (i) capitalized interest, (ii) interest income.</v>
          </cell>
        </row>
        <row r="142">
          <cell r="A142" t="str">
            <v>FFO = Funds From Operations = Net income from continuing operations plus depreciation, amortization, deferred income taxes, and other noncash items.</v>
          </cell>
        </row>
        <row r="147">
          <cell r="A147" t="str">
            <v>Analysis of Valuation Multiples of Comparable Flat-Rolled Steel Companies</v>
          </cell>
        </row>
        <row r="148">
          <cell r="A148" t="str">
            <v>Summary Data for Selected Industry Comparables</v>
          </cell>
        </row>
        <row r="155">
          <cell r="F155" t="str">
            <v>LTM</v>
          </cell>
          <cell r="R155" t="str">
            <v>LTM</v>
          </cell>
          <cell r="T155" t="str">
            <v>LFQ</v>
          </cell>
        </row>
        <row r="156">
          <cell r="F156" t="str">
            <v>Net to</v>
          </cell>
          <cell r="H156" t="str">
            <v>1999E</v>
          </cell>
          <cell r="J156" t="str">
            <v>2000E</v>
          </cell>
          <cell r="L156" t="str">
            <v>LTM</v>
          </cell>
          <cell r="N156" t="str">
            <v>LTM</v>
          </cell>
          <cell r="P156" t="str">
            <v>LTM</v>
          </cell>
          <cell r="R156" t="str">
            <v>Cash</v>
          </cell>
          <cell r="T156" t="str">
            <v>Common</v>
          </cell>
          <cell r="X156" t="str">
            <v>LTM</v>
          </cell>
        </row>
        <row r="157">
          <cell r="A157" t="str">
            <v>Company</v>
          </cell>
          <cell r="D157" t="str">
            <v>Shares</v>
          </cell>
          <cell r="F157" t="str">
            <v>Common</v>
          </cell>
          <cell r="H157" t="str">
            <v>EPS (a)</v>
          </cell>
          <cell r="J157" t="str">
            <v>EPS (a)</v>
          </cell>
          <cell r="L157" t="str">
            <v>Sales</v>
          </cell>
          <cell r="N157" t="str">
            <v>EBITDA</v>
          </cell>
          <cell r="P157" t="str">
            <v>EBIT</v>
          </cell>
          <cell r="R157" t="str">
            <v>Flow (b)</v>
          </cell>
          <cell r="T157" t="str">
            <v>Equity</v>
          </cell>
          <cell r="V157" t="str">
            <v>FYE</v>
          </cell>
          <cell r="X157" t="str">
            <v>ENDED</v>
          </cell>
        </row>
        <row r="160">
          <cell r="A160" t="str">
            <v>Company Name</v>
          </cell>
          <cell r="D160">
            <v>0</v>
          </cell>
          <cell r="F160" t="e">
            <v>#REF!</v>
          </cell>
          <cell r="H160" t="e">
            <v>#NAME?</v>
          </cell>
          <cell r="J160" t="e">
            <v>#NAME?</v>
          </cell>
          <cell r="L160">
            <v>2508.1999999999998</v>
          </cell>
          <cell r="N160" t="e">
            <v>#REF!</v>
          </cell>
          <cell r="P160" t="e">
            <v>#REF!</v>
          </cell>
          <cell r="R160" t="e">
            <v>#REF!</v>
          </cell>
          <cell r="T160">
            <v>0</v>
          </cell>
          <cell r="V160">
            <v>36160</v>
          </cell>
          <cell r="X160">
            <v>36341</v>
          </cell>
        </row>
        <row r="161">
          <cell r="A161" t="e">
            <v>#REF!</v>
          </cell>
          <cell r="D161" t="e">
            <v>#REF!</v>
          </cell>
          <cell r="F161" t="e">
            <v>#REF!</v>
          </cell>
          <cell r="H161" t="e">
            <v>#REF!</v>
          </cell>
          <cell r="J161" t="e">
            <v>#REF!</v>
          </cell>
          <cell r="L161" t="e">
            <v>#REF!</v>
          </cell>
          <cell r="N161" t="e">
            <v>#REF!</v>
          </cell>
          <cell r="P161" t="e">
            <v>#REF!</v>
          </cell>
          <cell r="R161" t="e">
            <v>#REF!</v>
          </cell>
          <cell r="T161" t="e">
            <v>#REF!</v>
          </cell>
          <cell r="V161" t="e">
            <v>#REF!</v>
          </cell>
          <cell r="X161" t="e">
            <v>#REF!</v>
          </cell>
        </row>
        <row r="162">
          <cell r="A162" t="e">
            <v>#REF!</v>
          </cell>
          <cell r="D162" t="e">
            <v>#REF!</v>
          </cell>
          <cell r="F162" t="e">
            <v>#REF!</v>
          </cell>
          <cell r="H162" t="e">
            <v>#REF!</v>
          </cell>
          <cell r="J162" t="e">
            <v>#REF!</v>
          </cell>
          <cell r="L162" t="e">
            <v>#REF!</v>
          </cell>
          <cell r="N162" t="e">
            <v>#REF!</v>
          </cell>
          <cell r="P162" t="e">
            <v>#REF!</v>
          </cell>
          <cell r="R162" t="e">
            <v>#REF!</v>
          </cell>
          <cell r="T162" t="e">
            <v>#REF!</v>
          </cell>
          <cell r="V162" t="e">
            <v>#REF!</v>
          </cell>
          <cell r="X162" t="e">
            <v>#REF!</v>
          </cell>
        </row>
        <row r="163">
          <cell r="A163" t="e">
            <v>#REF!</v>
          </cell>
          <cell r="D163" t="e">
            <v>#REF!</v>
          </cell>
          <cell r="F163" t="e">
            <v>#REF!</v>
          </cell>
          <cell r="H163" t="e">
            <v>#REF!</v>
          </cell>
          <cell r="J163" t="e">
            <v>#REF!</v>
          </cell>
          <cell r="L163" t="e">
            <v>#REF!</v>
          </cell>
          <cell r="N163" t="e">
            <v>#REF!</v>
          </cell>
          <cell r="P163" t="e">
            <v>#REF!</v>
          </cell>
          <cell r="R163" t="e">
            <v>#REF!</v>
          </cell>
          <cell r="T163" t="e">
            <v>#REF!</v>
          </cell>
          <cell r="V163" t="e">
            <v>#REF!</v>
          </cell>
          <cell r="X163" t="e">
            <v>#REF!</v>
          </cell>
        </row>
        <row r="164">
          <cell r="A164" t="e">
            <v>#REF!</v>
          </cell>
          <cell r="D164" t="e">
            <v>#REF!</v>
          </cell>
          <cell r="F164" t="e">
            <v>#REF!</v>
          </cell>
          <cell r="H164" t="e">
            <v>#REF!</v>
          </cell>
          <cell r="J164" t="e">
            <v>#REF!</v>
          </cell>
          <cell r="L164" t="e">
            <v>#REF!</v>
          </cell>
          <cell r="N164" t="e">
            <v>#REF!</v>
          </cell>
          <cell r="P164" t="e">
            <v>#REF!</v>
          </cell>
          <cell r="R164" t="e">
            <v>#REF!</v>
          </cell>
          <cell r="T164" t="e">
            <v>#REF!</v>
          </cell>
          <cell r="V164" t="e">
            <v>#REF!</v>
          </cell>
          <cell r="X164" t="e">
            <v>#REF!</v>
          </cell>
        </row>
        <row r="165">
          <cell r="A165" t="e">
            <v>#REF!</v>
          </cell>
          <cell r="D165" t="e">
            <v>#REF!</v>
          </cell>
          <cell r="F165" t="e">
            <v>#REF!</v>
          </cell>
          <cell r="H165" t="e">
            <v>#REF!</v>
          </cell>
          <cell r="J165" t="e">
            <v>#REF!</v>
          </cell>
          <cell r="L165" t="e">
            <v>#REF!</v>
          </cell>
          <cell r="N165" t="e">
            <v>#REF!</v>
          </cell>
          <cell r="P165" t="e">
            <v>#REF!</v>
          </cell>
          <cell r="R165" t="e">
            <v>#REF!</v>
          </cell>
          <cell r="T165" t="e">
            <v>#REF!</v>
          </cell>
          <cell r="V165" t="e">
            <v>#REF!</v>
          </cell>
          <cell r="X165" t="e">
            <v>#REF!</v>
          </cell>
        </row>
        <row r="166">
          <cell r="A166" t="e">
            <v>#REF!</v>
          </cell>
          <cell r="D166" t="e">
            <v>#REF!</v>
          </cell>
          <cell r="F166" t="e">
            <v>#REF!</v>
          </cell>
          <cell r="H166" t="e">
            <v>#REF!</v>
          </cell>
          <cell r="J166" t="e">
            <v>#REF!</v>
          </cell>
          <cell r="L166" t="e">
            <v>#REF!</v>
          </cell>
          <cell r="N166" t="e">
            <v>#REF!</v>
          </cell>
          <cell r="P166" t="e">
            <v>#REF!</v>
          </cell>
          <cell r="R166" t="e">
            <v>#REF!</v>
          </cell>
          <cell r="T166" t="e">
            <v>#REF!</v>
          </cell>
          <cell r="V166" t="e">
            <v>#REF!</v>
          </cell>
          <cell r="X166" t="e">
            <v>#REF!</v>
          </cell>
        </row>
        <row r="167">
          <cell r="A167" t="e">
            <v>#REF!</v>
          </cell>
          <cell r="D167" t="e">
            <v>#REF!</v>
          </cell>
          <cell r="F167" t="e">
            <v>#REF!</v>
          </cell>
          <cell r="H167" t="e">
            <v>#REF!</v>
          </cell>
          <cell r="J167" t="e">
            <v>#REF!</v>
          </cell>
          <cell r="L167" t="e">
            <v>#REF!</v>
          </cell>
          <cell r="N167" t="e">
            <v>#REF!</v>
          </cell>
          <cell r="P167" t="e">
            <v>#REF!</v>
          </cell>
          <cell r="R167" t="e">
            <v>#REF!</v>
          </cell>
          <cell r="T167" t="e">
            <v>#REF!</v>
          </cell>
          <cell r="V167" t="e">
            <v>#REF!</v>
          </cell>
          <cell r="X167" t="e">
            <v>#REF!</v>
          </cell>
        </row>
        <row r="168">
          <cell r="A168" t="e">
            <v>#REF!</v>
          </cell>
          <cell r="D168" t="e">
            <v>#REF!</v>
          </cell>
          <cell r="F168" t="e">
            <v>#REF!</v>
          </cell>
          <cell r="H168" t="e">
            <v>#REF!</v>
          </cell>
          <cell r="J168" t="e">
            <v>#REF!</v>
          </cell>
          <cell r="L168" t="e">
            <v>#REF!</v>
          </cell>
          <cell r="N168" t="e">
            <v>#REF!</v>
          </cell>
          <cell r="P168" t="e">
            <v>#REF!</v>
          </cell>
          <cell r="R168" t="e">
            <v>#REF!</v>
          </cell>
          <cell r="T168" t="e">
            <v>#REF!</v>
          </cell>
          <cell r="V168" t="e">
            <v>#REF!</v>
          </cell>
          <cell r="X168" t="e">
            <v>#REF!</v>
          </cell>
        </row>
        <row r="169">
          <cell r="A169" t="e">
            <v>#REF!</v>
          </cell>
          <cell r="D169" t="e">
            <v>#REF!</v>
          </cell>
          <cell r="F169" t="e">
            <v>#REF!</v>
          </cell>
          <cell r="H169" t="e">
            <v>#REF!</v>
          </cell>
          <cell r="J169" t="e">
            <v>#REF!</v>
          </cell>
          <cell r="L169" t="e">
            <v>#REF!</v>
          </cell>
          <cell r="N169" t="e">
            <v>#REF!</v>
          </cell>
          <cell r="P169" t="e">
            <v>#REF!</v>
          </cell>
          <cell r="R169" t="e">
            <v>#REF!</v>
          </cell>
          <cell r="T169" t="e">
            <v>#REF!</v>
          </cell>
          <cell r="V169" t="e">
            <v>#REF!</v>
          </cell>
          <cell r="X169" t="e">
            <v>#REF!</v>
          </cell>
        </row>
        <row r="170">
          <cell r="A170" t="e">
            <v>#REF!</v>
          </cell>
          <cell r="D170" t="e">
            <v>#REF!</v>
          </cell>
          <cell r="F170" t="e">
            <v>#REF!</v>
          </cell>
          <cell r="H170" t="e">
            <v>#REF!</v>
          </cell>
          <cell r="J170" t="e">
            <v>#REF!</v>
          </cell>
          <cell r="L170" t="e">
            <v>#REF!</v>
          </cell>
          <cell r="N170" t="e">
            <v>#REF!</v>
          </cell>
          <cell r="P170" t="e">
            <v>#REF!</v>
          </cell>
          <cell r="R170" t="e">
            <v>#REF!</v>
          </cell>
          <cell r="T170" t="e">
            <v>#REF!</v>
          </cell>
          <cell r="V170" t="e">
            <v>#REF!</v>
          </cell>
          <cell r="X170" t="e">
            <v>#REF!</v>
          </cell>
        </row>
        <row r="171">
          <cell r="A171" t="e">
            <v>#REF!</v>
          </cell>
          <cell r="D171" t="e">
            <v>#REF!</v>
          </cell>
          <cell r="F171" t="e">
            <v>#REF!</v>
          </cell>
          <cell r="H171" t="e">
            <v>#REF!</v>
          </cell>
          <cell r="J171" t="e">
            <v>#REF!</v>
          </cell>
          <cell r="L171" t="e">
            <v>#REF!</v>
          </cell>
          <cell r="N171" t="e">
            <v>#REF!</v>
          </cell>
          <cell r="P171" t="e">
            <v>#REF!</v>
          </cell>
          <cell r="R171" t="e">
            <v>#REF!</v>
          </cell>
          <cell r="T171" t="e">
            <v>#REF!</v>
          </cell>
          <cell r="V171" t="e">
            <v>#REF!</v>
          </cell>
          <cell r="X171" t="e">
            <v>#REF!</v>
          </cell>
        </row>
        <row r="172">
          <cell r="A172" t="e">
            <v>#REF!</v>
          </cell>
          <cell r="D172" t="e">
            <v>#REF!</v>
          </cell>
          <cell r="F172" t="e">
            <v>#REF!</v>
          </cell>
          <cell r="H172" t="e">
            <v>#REF!</v>
          </cell>
          <cell r="J172" t="e">
            <v>#REF!</v>
          </cell>
          <cell r="L172" t="e">
            <v>#REF!</v>
          </cell>
          <cell r="N172" t="e">
            <v>#REF!</v>
          </cell>
          <cell r="P172" t="e">
            <v>#REF!</v>
          </cell>
          <cell r="R172" t="e">
            <v>#REF!</v>
          </cell>
          <cell r="T172" t="e">
            <v>#REF!</v>
          </cell>
          <cell r="V172" t="e">
            <v>#REF!</v>
          </cell>
          <cell r="X172" t="e">
            <v>#REF!</v>
          </cell>
        </row>
        <row r="190">
          <cell r="A190" t="str">
            <v>Dollar amounts in U.S. millions except per share data and if otherwise stated.</v>
          </cell>
        </row>
        <row r="191">
          <cell r="A191" t="str">
            <v>(b)</v>
          </cell>
          <cell r="B191" t="str">
            <v>Earnings Estimates were obtained from First Call as of Sep-13-99 and calendarized when necessary.</v>
          </cell>
        </row>
        <row r="192">
          <cell r="A192" t="str">
            <v>(c)</v>
          </cell>
          <cell r="B192" t="str">
            <v>Cash Flow = Income Available to Common + DD&amp;A + Deferred Taxes + Earnings of Unconsolidated Subs.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ory Comp"/>
      <sheetName val="graph"/>
    </sheetNames>
    <sheetDataSet>
      <sheetData sheetId="0" refreshError="1"/>
      <sheetData sheetId="1" refreshError="1">
        <row r="3">
          <cell r="A3" t="str">
            <v>Books</v>
          </cell>
          <cell r="B3">
            <v>5720.491</v>
          </cell>
        </row>
        <row r="4">
          <cell r="A4" t="str">
            <v>Readers Room</v>
          </cell>
          <cell r="B4">
            <v>11.16</v>
          </cell>
        </row>
        <row r="5">
          <cell r="A5" t="str">
            <v>Tapes/Music</v>
          </cell>
          <cell r="B5">
            <v>581.67700000000002</v>
          </cell>
        </row>
        <row r="6">
          <cell r="A6" t="str">
            <v>Newspapers</v>
          </cell>
          <cell r="B6">
            <v>23.62</v>
          </cell>
        </row>
        <row r="7">
          <cell r="A7" t="str">
            <v>Periodicals</v>
          </cell>
          <cell r="B7">
            <v>439.12900000000002</v>
          </cell>
        </row>
        <row r="8">
          <cell r="A8" t="str">
            <v>Remainders</v>
          </cell>
          <cell r="B8">
            <v>52.68</v>
          </cell>
        </row>
        <row r="9">
          <cell r="A9" t="str">
            <v>Christmas cards</v>
          </cell>
          <cell r="B9">
            <v>1.3069999999999999</v>
          </cell>
        </row>
        <row r="10">
          <cell r="A10" t="str">
            <v>Kids sidelines</v>
          </cell>
          <cell r="B10">
            <v>339.83499999999998</v>
          </cell>
        </row>
        <row r="11">
          <cell r="A11" t="str">
            <v>Calendars</v>
          </cell>
          <cell r="B11">
            <v>5.3620000000000001</v>
          </cell>
        </row>
        <row r="12">
          <cell r="A12" t="str">
            <v>Maps</v>
          </cell>
          <cell r="B12">
            <v>60.273000000000003</v>
          </cell>
        </row>
        <row r="13">
          <cell r="A13" t="str">
            <v>Greeting cards/Stationery</v>
          </cell>
          <cell r="B13">
            <v>365.94600000000003</v>
          </cell>
        </row>
        <row r="14">
          <cell r="A14" t="str">
            <v>Logowear</v>
          </cell>
          <cell r="B14">
            <v>26.22</v>
          </cell>
        </row>
        <row r="15">
          <cell r="A15" t="str">
            <v>Multimedia</v>
          </cell>
          <cell r="B15">
            <v>12.304</v>
          </cell>
        </row>
        <row r="16">
          <cell r="A16" t="str">
            <v>Other (2)</v>
          </cell>
          <cell r="B16">
            <v>287.06599999999997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asonality"/>
      <sheetName val="graph"/>
    </sheetNames>
    <sheetDataSet>
      <sheetData sheetId="0" refreshError="1"/>
      <sheetData sheetId="1" refreshError="1">
        <row r="2">
          <cell r="C2">
            <v>0.93444075007669203</v>
          </cell>
        </row>
        <row r="3">
          <cell r="C3">
            <v>0.93396912812410604</v>
          </cell>
        </row>
        <row r="4">
          <cell r="C4">
            <v>0.90107187711609105</v>
          </cell>
        </row>
        <row r="5">
          <cell r="C5">
            <v>0.93130842553451898</v>
          </cell>
        </row>
        <row r="6">
          <cell r="C6">
            <v>0.89811642501504096</v>
          </cell>
        </row>
        <row r="7">
          <cell r="C7">
            <v>1.0043990294181599</v>
          </cell>
        </row>
        <row r="8">
          <cell r="C8">
            <v>1.12481096828899</v>
          </cell>
        </row>
        <row r="9">
          <cell r="C9">
            <v>1.1448139227938301</v>
          </cell>
        </row>
        <row r="10">
          <cell r="C10">
            <v>1.03776153678962</v>
          </cell>
        </row>
        <row r="11">
          <cell r="C11">
            <v>1.0961585421967299</v>
          </cell>
        </row>
        <row r="12">
          <cell r="C12">
            <v>0.97064492464331298</v>
          </cell>
        </row>
        <row r="13">
          <cell r="C13">
            <v>1.0225044700029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asonality"/>
      <sheetName val="graph"/>
    </sheetNames>
    <sheetDataSet>
      <sheetData sheetId="0" refreshError="1"/>
      <sheetData sheetId="1" refreshError="1">
        <row r="2">
          <cell r="C2">
            <v>0.93444075007669203</v>
          </cell>
        </row>
        <row r="3">
          <cell r="C3">
            <v>0.93396912812410604</v>
          </cell>
        </row>
        <row r="4">
          <cell r="C4">
            <v>0.90107187711609105</v>
          </cell>
        </row>
        <row r="5">
          <cell r="C5">
            <v>0.93130842553451898</v>
          </cell>
        </row>
        <row r="6">
          <cell r="C6">
            <v>0.89811642501504096</v>
          </cell>
        </row>
        <row r="7">
          <cell r="C7">
            <v>1.0043990294181599</v>
          </cell>
        </row>
        <row r="8">
          <cell r="C8">
            <v>1.12481096828899</v>
          </cell>
        </row>
        <row r="9">
          <cell r="C9">
            <v>1.1448139227938301</v>
          </cell>
        </row>
        <row r="10">
          <cell r="C10">
            <v>1.03776153678962</v>
          </cell>
        </row>
        <row r="11">
          <cell r="C11">
            <v>1.0961585421967299</v>
          </cell>
        </row>
        <row r="12">
          <cell r="C12">
            <v>0.97064492464331298</v>
          </cell>
        </row>
        <row r="13">
          <cell r="C13">
            <v>1.0225044700029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asonality"/>
      <sheetName val="graph"/>
    </sheetNames>
    <sheetDataSet>
      <sheetData sheetId="0" refreshError="1"/>
      <sheetData sheetId="1" refreshError="1">
        <row r="3">
          <cell r="B3">
            <v>8747</v>
          </cell>
        </row>
        <row r="4">
          <cell r="B4">
            <v>10767</v>
          </cell>
        </row>
        <row r="5">
          <cell r="B5">
            <v>10860</v>
          </cell>
        </row>
        <row r="6">
          <cell r="B6">
            <v>6608</v>
          </cell>
        </row>
        <row r="7">
          <cell r="B7">
            <v>8610</v>
          </cell>
        </row>
        <row r="8">
          <cell r="B8">
            <v>9867</v>
          </cell>
        </row>
        <row r="9">
          <cell r="B9">
            <v>16492</v>
          </cell>
        </row>
        <row r="10">
          <cell r="B10">
            <v>13446</v>
          </cell>
        </row>
        <row r="11">
          <cell r="B11">
            <v>16443</v>
          </cell>
        </row>
        <row r="12">
          <cell r="B12">
            <v>14281</v>
          </cell>
        </row>
        <row r="13">
          <cell r="B13">
            <v>12686</v>
          </cell>
        </row>
        <row r="14">
          <cell r="B14">
            <v>7212</v>
          </cell>
        </row>
        <row r="36">
          <cell r="B36" t="e">
            <v>#REF!</v>
          </cell>
        </row>
        <row r="37">
          <cell r="B37" t="e">
            <v>#REF!</v>
          </cell>
        </row>
        <row r="38">
          <cell r="B38" t="e">
            <v>#REF!</v>
          </cell>
        </row>
        <row r="39">
          <cell r="B39" t="e">
            <v>#REF!</v>
          </cell>
        </row>
        <row r="40">
          <cell r="B40" t="e">
            <v>#REF!</v>
          </cell>
        </row>
        <row r="41">
          <cell r="B41" t="e">
            <v>#REF!</v>
          </cell>
        </row>
        <row r="42">
          <cell r="B42" t="e">
            <v>#REF!</v>
          </cell>
        </row>
        <row r="43">
          <cell r="B43" t="e">
            <v>#REF!</v>
          </cell>
        </row>
        <row r="44">
          <cell r="B44" t="e">
            <v>#REF!</v>
          </cell>
        </row>
        <row r="45">
          <cell r="B45" t="e">
            <v>#REF!</v>
          </cell>
        </row>
        <row r="46">
          <cell r="B46" t="e">
            <v>#REF!</v>
          </cell>
        </row>
        <row r="47">
          <cell r="B47" t="e">
            <v>#REF!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ory Comp"/>
      <sheetName val="graph"/>
    </sheetNames>
    <sheetDataSet>
      <sheetData sheetId="0" refreshError="1"/>
      <sheetData sheetId="1" refreshError="1">
        <row r="3">
          <cell r="A3" t="str">
            <v>Books</v>
          </cell>
          <cell r="B3">
            <v>5720.491</v>
          </cell>
        </row>
        <row r="4">
          <cell r="B4">
            <v>11.16</v>
          </cell>
        </row>
        <row r="5">
          <cell r="B5">
            <v>581.67700000000002</v>
          </cell>
        </row>
        <row r="6">
          <cell r="B6">
            <v>23.62</v>
          </cell>
        </row>
        <row r="7">
          <cell r="B7">
            <v>439.12900000000002</v>
          </cell>
        </row>
        <row r="8">
          <cell r="B8">
            <v>52.68</v>
          </cell>
        </row>
        <row r="9">
          <cell r="B9">
            <v>1.3069999999999999</v>
          </cell>
        </row>
        <row r="10">
          <cell r="B10">
            <v>339.83499999999998</v>
          </cell>
        </row>
        <row r="11">
          <cell r="B11">
            <v>5.3620000000000001</v>
          </cell>
        </row>
        <row r="12">
          <cell r="B12">
            <v>60.273000000000003</v>
          </cell>
        </row>
        <row r="13">
          <cell r="B13">
            <v>365.94600000000003</v>
          </cell>
        </row>
        <row r="14">
          <cell r="B14">
            <v>26.22</v>
          </cell>
        </row>
        <row r="15">
          <cell r="B15">
            <v>12.304</v>
          </cell>
        </row>
        <row r="16">
          <cell r="B16">
            <v>287.06599999999997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Report 11"/>
      <sheetName val="Calc."/>
      <sheetName val="GRAPHS"/>
    </sheetNames>
    <sheetDataSet>
      <sheetData sheetId="0" refreshError="1"/>
      <sheetData sheetId="1" refreshError="1">
        <row r="16">
          <cell r="B16" t="str">
            <v>IN-STOCK</v>
          </cell>
          <cell r="D16">
            <v>0.95987816948249605</v>
          </cell>
          <cell r="H16">
            <v>7.1962078467605106E-2</v>
          </cell>
          <cell r="O16">
            <v>0.20264601802867299</v>
          </cell>
        </row>
        <row r="17">
          <cell r="B17" t="str">
            <v>DIRECT SHIP</v>
          </cell>
          <cell r="D17">
            <v>4.0121830517504002E-2</v>
          </cell>
          <cell r="H17">
            <v>0.238848725914313</v>
          </cell>
          <cell r="O17">
            <v>0.10562006742530899</v>
          </cell>
        </row>
        <row r="18">
          <cell r="B18" t="str">
            <v>TOTAL CAT 710 SPR</v>
          </cell>
          <cell r="D18">
            <v>1</v>
          </cell>
          <cell r="H18">
            <v>7.8657876252096304E-2</v>
          </cell>
          <cell r="O18">
            <v>0.19938886532923</v>
          </cell>
        </row>
        <row r="20">
          <cell r="B20" t="str">
            <v>IN-STOCK</v>
          </cell>
          <cell r="D20">
            <v>0.97185462632127195</v>
          </cell>
          <cell r="H20">
            <v>6.8003901340431799E-2</v>
          </cell>
          <cell r="O20">
            <v>0.20194105302990001</v>
          </cell>
        </row>
        <row r="21">
          <cell r="B21" t="str">
            <v>DIRECT SHIP</v>
          </cell>
          <cell r="D21">
            <v>2.8145373678727902E-2</v>
          </cell>
          <cell r="H21">
            <v>0.155590442805222</v>
          </cell>
          <cell r="O21">
            <v>0.100377587449145</v>
          </cell>
        </row>
        <row r="22">
          <cell r="B22" t="str">
            <v>TOTAL CAT 711 SUM</v>
          </cell>
          <cell r="D22">
            <v>1</v>
          </cell>
          <cell r="H22">
            <v>7.0469057279185704E-2</v>
          </cell>
          <cell r="O22">
            <v>0.19941625542656499</v>
          </cell>
        </row>
        <row r="24">
          <cell r="B24" t="str">
            <v>IN-STOCK</v>
          </cell>
          <cell r="D24">
            <v>0.96214407435025695</v>
          </cell>
          <cell r="H24">
            <v>4.5977020337829397E-2</v>
          </cell>
          <cell r="O24">
            <v>0.18827756863599299</v>
          </cell>
        </row>
        <row r="25">
          <cell r="B25" t="str">
            <v>DIRECT SHIP</v>
          </cell>
          <cell r="D25">
            <v>3.7855925649743098E-2</v>
          </cell>
          <cell r="H25">
            <v>9.9022259883322999E-2</v>
          </cell>
          <cell r="O25">
            <v>9.6127212343265794E-2</v>
          </cell>
        </row>
        <row r="26">
          <cell r="B26" t="str">
            <v>TOTAL CAT 712 FALL</v>
          </cell>
          <cell r="D26">
            <v>1</v>
          </cell>
          <cell r="H26">
            <v>4.7985096982136398E-2</v>
          </cell>
          <cell r="O26">
            <v>0.18556763802412801</v>
          </cell>
        </row>
        <row r="28">
          <cell r="B28" t="str">
            <v>IN-STOCK</v>
          </cell>
          <cell r="D28">
            <v>0.95374217758749402</v>
          </cell>
          <cell r="H28">
            <v>2.8910584769970899E-2</v>
          </cell>
          <cell r="O28">
            <v>0.121994048907816</v>
          </cell>
        </row>
        <row r="29">
          <cell r="B29" t="str">
            <v>DIRECT SHIP</v>
          </cell>
          <cell r="D29">
            <v>4.6257822412505603E-2</v>
          </cell>
          <cell r="H29">
            <v>5.2330765130590699E-2</v>
          </cell>
          <cell r="O29">
            <v>2.1063470121572999E-2</v>
          </cell>
        </row>
        <row r="30">
          <cell r="B30" t="str">
            <v>TOTAL CAT 713 HOL</v>
          </cell>
          <cell r="D30">
            <v>1</v>
          </cell>
          <cell r="H30">
            <v>2.9993951313961299E-2</v>
          </cell>
          <cell r="O30">
            <v>0.118893104101072</v>
          </cell>
        </row>
        <row r="32">
          <cell r="B32" t="str">
            <v>SUMMARY</v>
          </cell>
        </row>
        <row r="33">
          <cell r="B33" t="str">
            <v>IN-STOCK</v>
          </cell>
          <cell r="D33">
            <v>0.961933035404827</v>
          </cell>
          <cell r="H33">
            <v>5.1443891699780697E-2</v>
          </cell>
          <cell r="O33">
            <v>0.17501520502599099</v>
          </cell>
        </row>
        <row r="34">
          <cell r="B34" t="str">
            <v>DIRECT SHIP</v>
          </cell>
          <cell r="D34">
            <v>3.8066964595173197E-2</v>
          </cell>
          <cell r="H34">
            <v>0.118678924988975</v>
          </cell>
          <cell r="O34">
            <v>7.5849901185154694E-2</v>
          </cell>
        </row>
        <row r="35">
          <cell r="B35" t="str">
            <v>TOTAL</v>
          </cell>
          <cell r="D35">
            <v>1</v>
          </cell>
          <cell r="H35">
            <v>5.4003325331555802E-2</v>
          </cell>
          <cell r="O35">
            <v>0.17211349436388701</v>
          </cell>
        </row>
        <row r="39">
          <cell r="B39" t="str">
            <v>2000 ACTUAL</v>
          </cell>
        </row>
        <row r="41">
          <cell r="H41" t="str">
            <v>% TO</v>
          </cell>
          <cell r="O41" t="str">
            <v>% TO</v>
          </cell>
        </row>
        <row r="42">
          <cell r="H42" t="str">
            <v>GD</v>
          </cell>
          <cell r="O42" t="str">
            <v>SHPMNTS</v>
          </cell>
        </row>
        <row r="43">
          <cell r="B43" t="str">
            <v>IN-STOCK</v>
          </cell>
          <cell r="H43">
            <v>4.3633119105773999E-2</v>
          </cell>
          <cell r="O43">
            <v>0.190564983387807</v>
          </cell>
        </row>
        <row r="44">
          <cell r="B44" t="str">
            <v>DIRECT SHIP</v>
          </cell>
          <cell r="H44">
            <v>0.161241560012093</v>
          </cell>
          <cell r="O44">
            <v>0.10922301187120299</v>
          </cell>
        </row>
        <row r="45">
          <cell r="B45" t="str">
            <v>TOTAL CAT 702 SPR</v>
          </cell>
          <cell r="H45">
            <v>4.9011508873319398E-2</v>
          </cell>
          <cell r="O45">
            <v>0.18724727661965601</v>
          </cell>
        </row>
        <row r="47">
          <cell r="B47" t="str">
            <v>IN-STOCK</v>
          </cell>
          <cell r="H47">
            <v>4.8874697939847403E-2</v>
          </cell>
          <cell r="O47">
            <v>0.19423511442445199</v>
          </cell>
        </row>
      </sheetData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7A0DCB-0446-47A1-85FE-61CC876A052C}" name="tblSTD" displayName="tblSTD" ref="R4:W58" totalsRowShown="0" headerRowDxfId="12" dataDxfId="10" headerRowBorderDxfId="11" tableBorderDxfId="9" headerRowCellStyle="Style 2">
  <autoFilter ref="R4:W58" xr:uid="{0D7A0DCB-0446-47A1-85FE-61CC876A052C}"/>
  <tableColumns count="6">
    <tableColumn id="1" xr3:uid="{8FEA2E96-CCFC-4193-9712-36E5F40F3CDC}" name="ReClassified Class" dataDxfId="8"/>
    <tableColumn id="2" xr3:uid="{301E9B32-2C03-4939-A687-A8DB4F511B0E}" name="Account Class ID" dataDxfId="7"/>
    <tableColumn id="3" xr3:uid="{8BE6A9CD-8751-4433-9F9A-33AFD048E95D}" name="Return Class" dataDxfId="6"/>
    <tableColumn id="4" xr3:uid="{52662C6D-7ABE-4884-A54F-E7D3E4C7147B}" name="Type" dataDxfId="5"/>
    <tableColumn id="5" xr3:uid="{8E248662-A600-4796-B69B-C76CD391286C}" name="Group" dataDxfId="4"/>
    <tableColumn id="6" xr3:uid="{4BB5F4BD-9C69-4011-A44C-755DB64D4BDF}" name="Description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3E753E-D039-4559-A889-C168C0871463}" name="tblMappings" displayName="tblMappings" ref="K4:K550" totalsRowShown="0" headerRowDxfId="2" dataDxfId="1" headerRowCellStyle="Style 2">
  <autoFilter ref="K4:K550" xr:uid="{883E753E-D039-4559-A889-C168C0871463}"/>
  <tableColumns count="1">
    <tableColumn id="1" xr3:uid="{D9C97B1F-8688-45AD-BCF6-9B9748E0FA6B}" name="HERE:   ê" dataDxfId="0">
      <calculatedColumnFormula>TRIM(IFERROR(MatchClass($I5,tblSTD[[Account Class ID]:[Return Class]],2),IFERROR(MatchClass($H5,tblSTD[[ReClassified Class]:[Return Class]],3),"Map")))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help.velixo.com/en/articles/5616982-connecting-velixo-reports-to-acumatica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https://youtu.be/dPqjbpFcwL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https://youtu.be/38ucxy-y1qM" TargetMode="External"/><Relationship Id="rId1" Type="http://schemas.openxmlformats.org/officeDocument/2006/relationships/hyperlink" Target="https://youtu.be/aSq2wBcpZf0" TargetMode="External"/><Relationship Id="rId6" Type="http://schemas.openxmlformats.org/officeDocument/2006/relationships/vmlDrawing" Target="../drawings/vmlDrawing3.v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C848-25F8-4F29-9A1C-0D7CDBA8D1E6}">
  <sheetPr codeName="Sheet1"/>
  <dimension ref="A1:AI57"/>
  <sheetViews>
    <sheetView workbookViewId="0"/>
  </sheetViews>
  <sheetFormatPr defaultRowHeight="15"/>
  <cols>
    <col min="1" max="1" width="13.7109375" customWidth="1"/>
    <col min="2" max="3" width="10.5703125" bestFit="1" customWidth="1"/>
    <col min="13" max="13" width="15.28515625" customWidth="1"/>
    <col min="16" max="16" width="13.5703125" customWidth="1"/>
    <col min="17" max="17" width="19.140625" customWidth="1"/>
    <col min="18" max="18" width="12.42578125" customWidth="1"/>
    <col min="20" max="20" width="11.140625" customWidth="1"/>
    <col min="22" max="23" width="11.7109375" customWidth="1"/>
    <col min="31" max="31" width="9.7109375" bestFit="1" customWidth="1"/>
    <col min="33" max="33" width="14.28515625" customWidth="1"/>
    <col min="34" max="34" width="9.7109375" customWidth="1"/>
  </cols>
  <sheetData>
    <row r="1" spans="1:35">
      <c r="A1" s="208" t="s">
        <v>269</v>
      </c>
      <c r="B1" s="155" t="s">
        <v>315</v>
      </c>
      <c r="C1" s="182"/>
      <c r="D1" s="182"/>
      <c r="E1" s="182"/>
    </row>
    <row r="2" spans="1:35">
      <c r="A2" s="208" t="s">
        <v>270</v>
      </c>
      <c r="B2" s="182" t="str">
        <f>'Getting Started Guide'!H7</f>
        <v>Connection waiting to be created</v>
      </c>
      <c r="C2" s="182">
        <f>'Getting Started Guide'!F9</f>
        <v>0</v>
      </c>
      <c r="D2" s="182"/>
      <c r="E2" s="182"/>
    </row>
    <row r="3" spans="1:35">
      <c r="A3" s="208" t="s">
        <v>271</v>
      </c>
      <c r="B3" s="182"/>
      <c r="C3" s="208" t="s">
        <v>353</v>
      </c>
      <c r="D3" s="230" t="str">
        <f>'Getting Started Guide'!J11</f>
        <v>No</v>
      </c>
      <c r="E3" s="182"/>
    </row>
    <row r="4" spans="1:35">
      <c r="A4" t="str" cm="1">
        <f t="array" ref="A4">INDEX(FYList,COUNTA(E21:E38))</f>
        <v>Error! The source range has an element 'Connection 'Connection waiting to be created' not found in workbook.', which has 68 symbols; however, the pattern '??####' is only 6 symbol(s) long.</v>
      </c>
      <c r="P4" s="178" t="s">
        <v>320</v>
      </c>
      <c r="Q4" s="178"/>
      <c r="R4" s="178"/>
      <c r="S4" s="202">
        <v>1</v>
      </c>
      <c r="T4" s="202">
        <f t="shared" ref="T4:AD4" si="0">IF(T5&lt;=SelectedPeriod+0,1,0)</f>
        <v>1</v>
      </c>
      <c r="U4" s="202">
        <f t="shared" si="0"/>
        <v>1</v>
      </c>
      <c r="V4" s="202">
        <f t="shared" si="0"/>
        <v>0</v>
      </c>
      <c r="W4" s="202">
        <f t="shared" si="0"/>
        <v>0</v>
      </c>
      <c r="X4" s="202">
        <f t="shared" si="0"/>
        <v>0</v>
      </c>
      <c r="Y4" s="202">
        <f t="shared" si="0"/>
        <v>0</v>
      </c>
      <c r="Z4" s="202">
        <f t="shared" si="0"/>
        <v>0</v>
      </c>
      <c r="AA4" s="202">
        <f t="shared" si="0"/>
        <v>0</v>
      </c>
      <c r="AB4" s="202">
        <f t="shared" si="0"/>
        <v>0</v>
      </c>
      <c r="AC4" s="202">
        <f t="shared" si="0"/>
        <v>0</v>
      </c>
      <c r="AD4" s="202">
        <f t="shared" si="0"/>
        <v>0</v>
      </c>
      <c r="AE4" s="202"/>
      <c r="AF4" s="202">
        <f>S4</f>
        <v>1</v>
      </c>
    </row>
    <row r="5" spans="1:35">
      <c r="A5" s="178" t="s">
        <v>37</v>
      </c>
      <c r="B5" s="178" t="s">
        <v>278</v>
      </c>
      <c r="C5" s="178" t="s">
        <v>38</v>
      </c>
      <c r="E5" s="178" t="s">
        <v>298</v>
      </c>
      <c r="F5" s="178"/>
      <c r="G5" s="178"/>
      <c r="H5" s="178"/>
      <c r="I5" s="178" t="s">
        <v>296</v>
      </c>
      <c r="J5" s="178" t="s">
        <v>300</v>
      </c>
      <c r="K5" s="178" t="s">
        <v>297</v>
      </c>
      <c r="L5" s="222"/>
      <c r="M5" s="178" t="s">
        <v>346</v>
      </c>
      <c r="N5" s="222"/>
      <c r="S5" s="203">
        <v>1</v>
      </c>
      <c r="T5" s="203">
        <v>2</v>
      </c>
      <c r="U5" s="202">
        <v>3</v>
      </c>
      <c r="V5" s="202">
        <v>4</v>
      </c>
      <c r="W5" s="202">
        <v>5</v>
      </c>
      <c r="X5" s="202">
        <v>6</v>
      </c>
      <c r="Y5" s="202">
        <v>7</v>
      </c>
      <c r="Z5" s="202">
        <v>8</v>
      </c>
      <c r="AA5" s="202">
        <v>9</v>
      </c>
      <c r="AB5" s="202">
        <v>10</v>
      </c>
      <c r="AC5" s="202">
        <v>11</v>
      </c>
      <c r="AD5" s="202">
        <v>12</v>
      </c>
      <c r="AE5" s="202"/>
      <c r="AF5" s="202"/>
    </row>
    <row r="6" spans="1:35">
      <c r="A6" t="str" cm="1">
        <f t="array" ref="A6">_xll.FINANCIALPERIODLIST(cpy,,,,1)</f>
        <v>Connection 'Connection waiting to be created' not found in workbook.</v>
      </c>
      <c r="B6" s="176" t="str" cm="1">
        <f t="array" ref="B6">_xll.FINANCIALPERIODSTARTDATE($B$2,A6)</f>
        <v>Connection 'Connection waiting to be created' not found in workbook.</v>
      </c>
      <c r="C6" s="176" t="str" cm="1">
        <f t="array" ref="C6">_xll.FINANCIALPERIODENDDATE($B$2,A6)</f>
        <v>Connection 'Connection waiting to be created' not found in workbook.</v>
      </c>
      <c r="E6" s="177" t="s">
        <v>279</v>
      </c>
      <c r="F6" t="str">
        <f>TEXT(_xlfn.IFNA(VLOOKUP(E6&amp;"-"&amp;$E$21,$A:$C,3,0),"please enter date of Financial Year Start"),"mmmm")</f>
        <v>please enter date of Financial Year Start</v>
      </c>
      <c r="G6" t="str">
        <f>LEFT(F6,3)</f>
        <v>ple</v>
      </c>
      <c r="H6" t="e">
        <f t="shared" ref="H6" si="1">CONCATENATE(G6,"-",RIGHT(FY-1,2))</f>
        <v>#VALUE!</v>
      </c>
      <c r="I6" t="e">
        <f t="shared" ref="I6" si="2">CONCATENATE(G6,"-",FY-1)</f>
        <v>#VALUE!</v>
      </c>
      <c r="K6" t="e">
        <f t="shared" ref="K6" si="3">CONCATENATE(G6,"-",RIGHT(FY,2)-2)</f>
        <v>#VALUE!</v>
      </c>
      <c r="M6" t="str" cm="1">
        <f t="array" ref="M6">_xll.TEXTSPLIT(_xll.BRANCHLIST(cpy,),";")</f>
        <v>Connection 'Connection waiting to be created' not found in workbook.</v>
      </c>
      <c r="R6" t="e">
        <f>"01-"&amp;FY-1</f>
        <v>#VALUE!</v>
      </c>
      <c r="S6" s="204" t="str">
        <f t="shared" ref="S6:AA6" si="4">"0"&amp;S5&amp;"-"&amp;FY</f>
        <v>01-Error! The source range has an element 'Connection 'Connection waiting to be created' not found in workbook.', which has 68 symbols; however, the pattern '??####' is only 6 symbol(s) long.</v>
      </c>
      <c r="T6" s="204" t="str">
        <f t="shared" si="4"/>
        <v>02-Error! The source range has an element 'Connection 'Connection waiting to be created' not found in workbook.', which has 68 symbols; however, the pattern '??####' is only 6 symbol(s) long.</v>
      </c>
      <c r="U6" s="204" t="str">
        <f t="shared" si="4"/>
        <v>03-Error! The source range has an element 'Connection 'Connection waiting to be created' not found in workbook.', which has 68 symbols; however, the pattern '??####' is only 6 symbol(s) long.</v>
      </c>
      <c r="V6" s="204" t="str">
        <f t="shared" si="4"/>
        <v>04-Error! The source range has an element 'Connection 'Connection waiting to be created' not found in workbook.', which has 68 symbols; however, the pattern '??####' is only 6 symbol(s) long.</v>
      </c>
      <c r="W6" s="204" t="str">
        <f t="shared" si="4"/>
        <v>05-Error! The source range has an element 'Connection 'Connection waiting to be created' not found in workbook.', which has 68 symbols; however, the pattern '??####' is only 6 symbol(s) long.</v>
      </c>
      <c r="X6" s="204" t="str">
        <f t="shared" si="4"/>
        <v>06-Error! The source range has an element 'Connection 'Connection waiting to be created' not found in workbook.', which has 68 symbols; however, the pattern '??####' is only 6 symbol(s) long.</v>
      </c>
      <c r="Y6" s="204" t="str">
        <f t="shared" si="4"/>
        <v>07-Error! The source range has an element 'Connection 'Connection waiting to be created' not found in workbook.', which has 68 symbols; however, the pattern '??####' is only 6 symbol(s) long.</v>
      </c>
      <c r="Z6" s="204" t="str">
        <f t="shared" si="4"/>
        <v>08-Error! The source range has an element 'Connection 'Connection waiting to be created' not found in workbook.', which has 68 symbols; however, the pattern '??####' is only 6 symbol(s) long.</v>
      </c>
      <c r="AA6" s="204" t="str">
        <f t="shared" si="4"/>
        <v>09-Error! The source range has an element 'Connection 'Connection waiting to be created' not found in workbook.', which has 68 symbols; however, the pattern '??####' is only 6 symbol(s) long.</v>
      </c>
      <c r="AB6" s="204" t="str">
        <f>AB5&amp;"-"&amp;FY</f>
        <v>10-Error! The source range has an element 'Connection 'Connection waiting to be created' not found in workbook.', which has 68 symbols; however, the pattern '??####' is only 6 symbol(s) long.</v>
      </c>
      <c r="AC6" s="204" t="str">
        <f>AC5&amp;"-"&amp;FY</f>
        <v>11-Error! The source range has an element 'Connection 'Connection waiting to be created' not found in workbook.', which has 68 symbols; however, the pattern '??####' is only 6 symbol(s) long.</v>
      </c>
      <c r="AD6" s="204" t="str">
        <f>AD5&amp;"-"&amp;FY</f>
        <v>12-Error! The source range has an element 'Connection 'Connection waiting to be created' not found in workbook.', which has 68 symbols; however, the pattern '??####' is only 6 symbol(s) long.</v>
      </c>
      <c r="AE6" s="204"/>
      <c r="AF6" s="204" t="e">
        <f>AD5&amp;"-"&amp;FY-1</f>
        <v>#VALUE!</v>
      </c>
      <c r="AG6" s="228" t="s">
        <v>349</v>
      </c>
    </row>
    <row r="7" spans="1:35">
      <c r="B7" s="176"/>
      <c r="C7" s="176"/>
      <c r="E7" s="177" t="s">
        <v>280</v>
      </c>
      <c r="F7" t="str">
        <f>TEXT(_xlfn.IFNA(VLOOKUP(E7&amp;"-"&amp;$E$21,$A:$C,3,0),"please enter date of Financial Year Start"),"mmmm")</f>
        <v>please enter date of Financial Year Start</v>
      </c>
      <c r="G7" t="str">
        <f t="shared" ref="G7:G17" si="5">LEFT(F7,3)</f>
        <v>ple</v>
      </c>
      <c r="H7" t="e">
        <f t="shared" ref="H7" si="6">CONCATENATE(G7,"-",RIGHT(FY-1,2))</f>
        <v>#VALUE!</v>
      </c>
      <c r="I7" t="e">
        <f t="shared" ref="I7" si="7">CONCATENATE(G7,"-",FY-1)</f>
        <v>#VALUE!</v>
      </c>
      <c r="K7" t="e">
        <f t="shared" ref="K7" si="8">CONCATENATE(G7,"-",RIGHT(FY,2)-2)</f>
        <v>#VALUE!</v>
      </c>
      <c r="P7" s="175" t="s">
        <v>310</v>
      </c>
      <c r="Q7" s="175"/>
      <c r="R7" s="200"/>
      <c r="S7" s="205" t="str" cm="1">
        <f t="array" ref="S7">_xll.FINANCIALPERIODENDDATE(cpy,S6)</f>
        <v>Connection 'Connection waiting to be created' not found in workbook.</v>
      </c>
      <c r="T7" s="205" t="e">
        <f>EDATE(S7,1)</f>
        <v>#VALUE!</v>
      </c>
      <c r="U7" s="205" t="e">
        <f t="shared" ref="U7:AD7" si="9">EDATE(T7,1)</f>
        <v>#VALUE!</v>
      </c>
      <c r="V7" s="205" t="e">
        <f t="shared" si="9"/>
        <v>#VALUE!</v>
      </c>
      <c r="W7" s="205" t="e">
        <f t="shared" si="9"/>
        <v>#VALUE!</v>
      </c>
      <c r="X7" s="205" t="e">
        <f t="shared" si="9"/>
        <v>#VALUE!</v>
      </c>
      <c r="Y7" s="205" t="e">
        <f t="shared" si="9"/>
        <v>#VALUE!</v>
      </c>
      <c r="Z7" s="205" t="e">
        <f t="shared" si="9"/>
        <v>#VALUE!</v>
      </c>
      <c r="AA7" s="205" t="e">
        <f t="shared" si="9"/>
        <v>#VALUE!</v>
      </c>
      <c r="AB7" s="205" t="e">
        <f t="shared" si="9"/>
        <v>#VALUE!</v>
      </c>
      <c r="AC7" s="205" t="e">
        <f t="shared" si="9"/>
        <v>#VALUE!</v>
      </c>
      <c r="AD7" s="205" t="e">
        <f t="shared" si="9"/>
        <v>#VALUE!</v>
      </c>
      <c r="AE7" s="200" t="s">
        <v>123</v>
      </c>
      <c r="AF7" s="205" t="e">
        <f>EDATE(AD7,-12)</f>
        <v>#VALUE!</v>
      </c>
      <c r="AG7" t="s">
        <v>311</v>
      </c>
      <c r="AH7" s="226" t="s">
        <v>348</v>
      </c>
      <c r="AI7" s="226" t="s">
        <v>347</v>
      </c>
    </row>
    <row r="8" spans="1:35">
      <c r="B8" s="176"/>
      <c r="C8" s="176"/>
      <c r="E8" s="177" t="s">
        <v>281</v>
      </c>
      <c r="F8" t="str">
        <f t="shared" ref="F8:F17" si="10">TEXT(_xlfn.IFNA(VLOOKUP(E8&amp;"-"&amp;$E$21,$A:$C,3,0),"please enter date of Financial Year Start"),"mmmm")</f>
        <v>please enter date of Financial Year Start</v>
      </c>
      <c r="G8" t="str">
        <f t="shared" si="5"/>
        <v>ple</v>
      </c>
      <c r="H8" t="e">
        <f t="shared" ref="H8" si="11">CONCATENATE(G8,"-",RIGHT(FY-1,2))</f>
        <v>#VALUE!</v>
      </c>
      <c r="I8" t="e">
        <f t="shared" ref="I8" si="12">CONCATENATE(G8,"-",FY-1)</f>
        <v>#VALUE!</v>
      </c>
      <c r="K8" t="e">
        <f t="shared" ref="K8" si="13">CONCATENATE(G8,"-",RIGHT(FY,2)-2)</f>
        <v>#VALUE!</v>
      </c>
      <c r="P8" s="201" t="str">
        <f ca="1">_xlfn.TEXTJOIN(",",TRUE,Q29,Q30,Q31,Q32,Q33,Q34,Q35,Q36,Q37,Q38,Q39,Q40,Q41,Q42,Q43)</f>
        <v/>
      </c>
      <c r="Q8" t="s">
        <v>11</v>
      </c>
      <c r="R8" t="s">
        <v>308</v>
      </c>
      <c r="S8" cm="1">
        <f t="array" aca="1" ref="S8" ca="1">IF($P8="",0,IF(S$4=0,0,_xll.ACCOUNTTURNOVER(cpy,$R8,$P8,,,,S$6,S$6,)))</f>
        <v>0</v>
      </c>
      <c r="T8" cm="1">
        <f t="array" aca="1" ref="T8" ca="1">IF($P8="",0,IF(T$4=0,0,_xll.ACCOUNTTURNOVER(cpy,$R8,$P8,,,,T$6,T$6,)))</f>
        <v>0</v>
      </c>
      <c r="U8" cm="1">
        <f t="array" aca="1" ref="U8" ca="1">IF($P8="",0,IF(U$4=0,0,_xll.ACCOUNTTURNOVER(cpy,$R8,$P8,,,,U$6,U$6,)))</f>
        <v>0</v>
      </c>
      <c r="V8" cm="1">
        <f t="array" aca="1" ref="V8" ca="1">IF($P8="",0,IF(V$4=0,0,_xll.ACCOUNTTURNOVER(cpy,$R8,$P8,,,,V$6,V$6,)))</f>
        <v>0</v>
      </c>
      <c r="W8" cm="1">
        <f t="array" aca="1" ref="W8" ca="1">IF($P8="",0,IF(W$4=0,0,_xll.ACCOUNTTURNOVER(cpy,$R8,$P8,,,,W$6,W$6,)))</f>
        <v>0</v>
      </c>
      <c r="X8" cm="1">
        <f t="array" aca="1" ref="X8" ca="1">IF($P8="",0,IF(X$4=0,0,_xll.ACCOUNTTURNOVER(cpy,$R8,$P8,,,,X$6,X$6,)))</f>
        <v>0</v>
      </c>
      <c r="Y8" cm="1">
        <f t="array" aca="1" ref="Y8" ca="1">IF($P8="",0,IF(Y$4=0,0,_xll.ACCOUNTTURNOVER(cpy,$R8,$P8,,,,Y$6,Y$6,)))</f>
        <v>0</v>
      </c>
      <c r="Z8" cm="1">
        <f t="array" aca="1" ref="Z8" ca="1">IF($P8="",0,IF(Z$4=0,0,_xll.ACCOUNTTURNOVER(cpy,$R8,$P8,,,,Z$6,Z$6,)))</f>
        <v>0</v>
      </c>
      <c r="AA8" cm="1">
        <f t="array" aca="1" ref="AA8" ca="1">IF($P8="",0,IF(AA$4=0,0,_xll.ACCOUNTTURNOVER(cpy,$R8,$P8,,,,AA$6,AA$6,)))</f>
        <v>0</v>
      </c>
      <c r="AB8" cm="1">
        <f t="array" aca="1" ref="AB8" ca="1">IF($P8="",0,IF(AB$4=0,0,_xll.ACCOUNTTURNOVER(cpy,$R8,$P8,,,,AB$6,AB$6,)))</f>
        <v>0</v>
      </c>
      <c r="AC8" cm="1">
        <f t="array" aca="1" ref="AC8" ca="1">IF($P8="",0,IF(AC$4=0,0,_xll.ACCOUNTTURNOVER(cpy,$R8,$P8,,,,AC$6,AC$6,)))</f>
        <v>0</v>
      </c>
      <c r="AD8" cm="1">
        <f t="array" aca="1" ref="AD8" ca="1">IF($P8="",0,IF(AD$4=0,0,_xll.ACCOUNTTURNOVER(cpy,$R8,$P8,,,,AD$6,AD$6,)))</f>
        <v>0</v>
      </c>
      <c r="AE8">
        <f ca="1">SUM(S8:AD8)</f>
        <v>0</v>
      </c>
      <c r="AF8" s="206" cm="1">
        <f t="array" aca="1" ref="AF8" ca="1">IF($P8="",0,IF(AF$4=0,0,_xll.ACCOUNTTURNOVER(cpy,$R8,$P8,,,,AF$6,AF$6,)))</f>
        <v>0</v>
      </c>
      <c r="AG8" t="s">
        <v>313</v>
      </c>
      <c r="AH8" s="201" t="str">
        <f ca="1">TEXT(IFERROR(AE8,0),AG8)</f>
        <v>$   k</v>
      </c>
      <c r="AI8" s="201"/>
    </row>
    <row r="9" spans="1:35">
      <c r="B9" s="176"/>
      <c r="C9" s="176"/>
      <c r="E9" s="177" t="s">
        <v>282</v>
      </c>
      <c r="F9" t="str">
        <f t="shared" si="10"/>
        <v>please enter date of Financial Year Start</v>
      </c>
      <c r="G9" t="str">
        <f t="shared" si="5"/>
        <v>ple</v>
      </c>
      <c r="H9" t="e">
        <f t="shared" ref="H9" si="14">CONCATENATE(G9,"-",RIGHT(FY-1,2))</f>
        <v>#VALUE!</v>
      </c>
      <c r="I9" t="e">
        <f t="shared" ref="I9" si="15">CONCATENATE(G9,"-",FY-1)</f>
        <v>#VALUE!</v>
      </c>
      <c r="K9" t="e">
        <f t="shared" ref="K9" si="16">CONCATENATE(G9,"-",RIGHT(FY,2)-2)</f>
        <v>#VALUE!</v>
      </c>
      <c r="P9" s="201" t="str">
        <f ca="1">P8</f>
        <v/>
      </c>
      <c r="Q9" t="s">
        <v>11</v>
      </c>
      <c r="R9" t="s">
        <v>309</v>
      </c>
      <c r="S9" cm="1">
        <f t="array" aca="1" ref="S9" ca="1">IF($P9="",0,IF(S$4=0,0,_xll.ACCOUNTTURNOVER(cpy,$R9,$P9,,,,S$6,S$6,)))</f>
        <v>0</v>
      </c>
      <c r="T9" cm="1">
        <f t="array" aca="1" ref="T9" ca="1">IF($P9="",0,IF(T$4=0,0,_xll.ACCOUNTTURNOVER(cpy,$R9,$P9,,,,T$6,T$6,)))</f>
        <v>0</v>
      </c>
      <c r="U9" cm="1">
        <f t="array" aca="1" ref="U9" ca="1">IF($P9="",0,IF(U$4=0,0,_xll.ACCOUNTTURNOVER(cpy,$R9,$P9,,,,U$6,U$6,)))</f>
        <v>0</v>
      </c>
      <c r="V9" cm="1">
        <f t="array" aca="1" ref="V9" ca="1">IF($P9="",0,IF(V$4=0,0,_xll.ACCOUNTTURNOVER(cpy,$R9,$P9,,,,V$6,V$6,)))</f>
        <v>0</v>
      </c>
      <c r="W9" cm="1">
        <f t="array" aca="1" ref="W9" ca="1">IF($P9="",0,IF(W$4=0,0,_xll.ACCOUNTTURNOVER(cpy,$R9,$P9,,,,W$6,W$6,)))</f>
        <v>0</v>
      </c>
      <c r="X9" cm="1">
        <f t="array" aca="1" ref="X9" ca="1">IF($P9="",0,IF(X$4=0,0,_xll.ACCOUNTTURNOVER(cpy,$R9,$P9,,,,X$6,X$6,)))</f>
        <v>0</v>
      </c>
      <c r="Y9" cm="1">
        <f t="array" aca="1" ref="Y9" ca="1">IF($P9="",0,IF(Y$4=0,0,_xll.ACCOUNTTURNOVER(cpy,$R9,$P9,,,,Y$6,Y$6,)))</f>
        <v>0</v>
      </c>
      <c r="Z9" cm="1">
        <f t="array" aca="1" ref="Z9" ca="1">IF($P9="",0,IF(Z$4=0,0,_xll.ACCOUNTTURNOVER(cpy,$R9,$P9,,,,Z$6,Z$6,)))</f>
        <v>0</v>
      </c>
      <c r="AA9" cm="1">
        <f t="array" aca="1" ref="AA9" ca="1">IF($P9="",0,IF(AA$4=0,0,_xll.ACCOUNTTURNOVER(cpy,$R9,$P9,,,,AA$6,AA$6,)))</f>
        <v>0</v>
      </c>
      <c r="AB9" cm="1">
        <f t="array" aca="1" ref="AB9" ca="1">IF($P9="",0,IF(AB$4=0,0,_xll.ACCOUNTTURNOVER(cpy,$R9,$P9,,,,AB$6,AB$6,)))</f>
        <v>0</v>
      </c>
      <c r="AC9" cm="1">
        <f t="array" aca="1" ref="AC9" ca="1">IF($P9="",0,IF(AC$4=0,0,_xll.ACCOUNTTURNOVER(cpy,$R9,$P9,,,,AC$6,AC$6,)))</f>
        <v>0</v>
      </c>
      <c r="AD9" cm="1">
        <f t="array" aca="1" ref="AD9" ca="1">IF($P9="",0,IF(AD$4=0,0,_xll.ACCOUNTTURNOVER(cpy,$R9,$P9,,,,AD$6,AD$6,)))</f>
        <v>0</v>
      </c>
      <c r="AE9">
        <f t="shared" ref="AE9:AE23" ca="1" si="17">SUM(S9:AD9)</f>
        <v>0</v>
      </c>
      <c r="AF9" s="206"/>
      <c r="AG9" t="s">
        <v>312</v>
      </c>
      <c r="AH9" s="201" t="str">
        <f t="shared" ref="AH9:AH17" ca="1" si="18">TEXT(AE9,AG9)</f>
        <v xml:space="preserve"> k</v>
      </c>
      <c r="AI9" s="201"/>
    </row>
    <row r="10" spans="1:35">
      <c r="B10" s="176"/>
      <c r="C10" s="176"/>
      <c r="E10" s="177" t="s">
        <v>283</v>
      </c>
      <c r="F10" t="str">
        <f t="shared" si="10"/>
        <v>please enter date of Financial Year Start</v>
      </c>
      <c r="G10" t="str">
        <f t="shared" si="5"/>
        <v>ple</v>
      </c>
      <c r="H10" t="e">
        <f t="shared" ref="H10" si="19">CONCATENATE(G10,"-",RIGHT(FY-1,2))</f>
        <v>#VALUE!</v>
      </c>
      <c r="I10" t="e">
        <f t="shared" ref="I10" si="20">CONCATENATE(G10,"-",FY-1)</f>
        <v>#VALUE!</v>
      </c>
      <c r="K10" t="e">
        <f t="shared" ref="K10" si="21">CONCATENATE(G10,"-",RIGHT(FY,2)-2)</f>
        <v>#VALUE!</v>
      </c>
      <c r="P10" s="201"/>
      <c r="AH10" s="201"/>
      <c r="AI10" s="201"/>
    </row>
    <row r="11" spans="1:35">
      <c r="B11" s="176"/>
      <c r="C11" s="176"/>
      <c r="E11" s="177" t="s">
        <v>284</v>
      </c>
      <c r="F11" t="str">
        <f t="shared" si="10"/>
        <v>please enter date of Financial Year Start</v>
      </c>
      <c r="G11" t="str">
        <f t="shared" si="5"/>
        <v>ple</v>
      </c>
      <c r="H11" t="e">
        <f t="shared" ref="H11" si="22">CONCATENATE(G11,"-",RIGHT(FY-1,2))</f>
        <v>#VALUE!</v>
      </c>
      <c r="I11" t="e">
        <f t="shared" ref="I11" si="23">CONCATENATE(G11,"-",FY-1)</f>
        <v>#VALUE!</v>
      </c>
      <c r="K11" t="e">
        <f t="shared" ref="K11" si="24">CONCATENATE(G11,"-",RIGHT(FY,2)-2)</f>
        <v>#VALUE!</v>
      </c>
      <c r="P11" s="201" t="str">
        <f ca="1">_xlfn.TEXTJOIN(",",TRUE,T29,T30,T31,T32,T33,T34,T35,T36,T37,T38,T39,T40,T41,T42,T43)</f>
        <v/>
      </c>
      <c r="Q11" t="s">
        <v>10</v>
      </c>
      <c r="R11" t="s">
        <v>308</v>
      </c>
      <c r="S11" cm="1">
        <f t="array" aca="1" ref="S11" ca="1">IF($P11="",0,IF(S$4=0,0,_xll.ACCOUNTTURNOVER(cpy,$R11,$P11,,,,S$6,S$6,)))</f>
        <v>0</v>
      </c>
      <c r="T11" cm="1">
        <f t="array" aca="1" ref="T11" ca="1">IF($P11="",0,IF(T$4=0,0,_xll.ACCOUNTTURNOVER(cpy,$R11,$P11,,,,T$6,T$6,)))</f>
        <v>0</v>
      </c>
      <c r="U11" cm="1">
        <f t="array" aca="1" ref="U11" ca="1">IF($P11="",0,IF(U$4=0,0,_xll.ACCOUNTTURNOVER(cpy,$R11,$P11,,,,U$6,U$6,)))</f>
        <v>0</v>
      </c>
      <c r="V11" cm="1">
        <f t="array" aca="1" ref="V11" ca="1">IF($P11="",0,IF(V$4=0,0,_xll.ACCOUNTTURNOVER(cpy,$R11,$P11,,,,V$6,V$6,)))</f>
        <v>0</v>
      </c>
      <c r="W11" cm="1">
        <f t="array" aca="1" ref="W11" ca="1">IF($P11="",0,IF(W$4=0,0,_xll.ACCOUNTTURNOVER(cpy,$R11,$P11,,,,W$6,W$6,)))</f>
        <v>0</v>
      </c>
      <c r="X11" cm="1">
        <f t="array" aca="1" ref="X11" ca="1">IF($P11="",0,IF(X$4=0,0,_xll.ACCOUNTTURNOVER(cpy,$R11,$P11,,,,X$6,X$6,)))</f>
        <v>0</v>
      </c>
      <c r="Y11" cm="1">
        <f t="array" aca="1" ref="Y11" ca="1">IF($P11="",0,IF(Y$4=0,0,_xll.ACCOUNTTURNOVER(cpy,$R11,$P11,,,,Y$6,Y$6,)))</f>
        <v>0</v>
      </c>
      <c r="Z11" cm="1">
        <f t="array" aca="1" ref="Z11" ca="1">IF($P11="",0,IF(Z$4=0,0,_xll.ACCOUNTTURNOVER(cpy,$R11,$P11,,,,Z$6,Z$6,)))</f>
        <v>0</v>
      </c>
      <c r="AA11" cm="1">
        <f t="array" aca="1" ref="AA11" ca="1">IF($P11="",0,IF(AA$4=0,0,_xll.ACCOUNTTURNOVER(cpy,$R11,$P11,,,,AA$6,AA$6,)))</f>
        <v>0</v>
      </c>
      <c r="AB11" cm="1">
        <f t="array" aca="1" ref="AB11" ca="1">IF($P11="",0,IF(AB$4=0,0,_xll.ACCOUNTTURNOVER(cpy,$R11,$P11,,,,AB$6,AB$6,)))</f>
        <v>0</v>
      </c>
      <c r="AC11" cm="1">
        <f t="array" aca="1" ref="AC11" ca="1">IF($P11="",0,IF(AC$4=0,0,_xll.ACCOUNTTURNOVER(cpy,$R11,$P11,,,,AC$6,AC$6,)))</f>
        <v>0</v>
      </c>
      <c r="AD11" cm="1">
        <f t="array" aca="1" ref="AD11" ca="1">IF($P11="",0,IF(AD$4=0,0,_xll.ACCOUNTTURNOVER(cpy,$R11,$P11,,,,AD$6,AD$6,)))</f>
        <v>0</v>
      </c>
      <c r="AE11">
        <f t="shared" ca="1" si="17"/>
        <v>0</v>
      </c>
      <c r="AF11" s="206" cm="1">
        <f t="array" aca="1" ref="AF11" ca="1">IF($P11="",0,IF(AF$4=0,0,_xll.ACCOUNTTURNOVER(cpy,$R11,$P11,,,,AF$6,AF$6,)))</f>
        <v>0</v>
      </c>
      <c r="AG11" t="s">
        <v>314</v>
      </c>
      <c r="AH11" s="201" t="str">
        <f t="shared" ca="1" si="18"/>
        <v>$  k</v>
      </c>
      <c r="AI11" s="227">
        <f ca="1">IFERROR(AE11/$AE$8,0)</f>
        <v>0</v>
      </c>
    </row>
    <row r="12" spans="1:35">
      <c r="B12" s="176"/>
      <c r="C12" s="176"/>
      <c r="E12" s="177" t="s">
        <v>285</v>
      </c>
      <c r="F12" t="str">
        <f t="shared" si="10"/>
        <v>please enter date of Financial Year Start</v>
      </c>
      <c r="G12" t="str">
        <f t="shared" si="5"/>
        <v>ple</v>
      </c>
      <c r="H12" t="str">
        <f t="shared" ref="H12" si="25">CONCATENATE(G12,"-",RIGHT(FY,2))</f>
        <v>ple-g.</v>
      </c>
      <c r="I12" t="str">
        <f t="shared" ref="I12" si="26">CONCATENATE(G12,"-",FY)</f>
        <v>ple-Error! The source range has an element 'Connection 'Connection waiting to be created' not found in workbook.', which has 68 symbols; however, the pattern '??####' is only 6 symbol(s) long.</v>
      </c>
      <c r="K12" t="e">
        <f t="shared" ref="K12" si="27">CONCATENATE(G12,"-",RIGHT(FY,2)-1)</f>
        <v>#VALUE!</v>
      </c>
      <c r="P12" s="201" t="str">
        <f ca="1">P11</f>
        <v/>
      </c>
      <c r="Q12" t="s">
        <v>10</v>
      </c>
      <c r="R12" t="s">
        <v>309</v>
      </c>
      <c r="S12" cm="1">
        <f t="array" aca="1" ref="S12" ca="1">IF($P12="",0,IF(S$4=0,0,_xll.ACCOUNTTURNOVER(cpy,$R12,$P12,,,,S$6,S$6,)))</f>
        <v>0</v>
      </c>
      <c r="T12" cm="1">
        <f t="array" aca="1" ref="T12" ca="1">IF($P12="",0,IF(T$4=0,0,_xll.ACCOUNTTURNOVER(cpy,$R12,$P12,,,,T$6,T$6,)))</f>
        <v>0</v>
      </c>
      <c r="U12" cm="1">
        <f t="array" aca="1" ref="U12" ca="1">IF($P12="",0,IF(U$4=0,0,_xll.ACCOUNTTURNOVER(cpy,$R12,$P12,,,,U$6,U$6,)))</f>
        <v>0</v>
      </c>
      <c r="V12" cm="1">
        <f t="array" aca="1" ref="V12" ca="1">IF($P12="",0,IF(V$4=0,0,_xll.ACCOUNTTURNOVER(cpy,$R12,$P12,,,,V$6,V$6,)))</f>
        <v>0</v>
      </c>
      <c r="W12" cm="1">
        <f t="array" aca="1" ref="W12" ca="1">IF($P12="",0,IF(W$4=0,0,_xll.ACCOUNTTURNOVER(cpy,$R12,$P12,,,,W$6,W$6,)))</f>
        <v>0</v>
      </c>
      <c r="X12" cm="1">
        <f t="array" aca="1" ref="X12" ca="1">IF($P12="",0,IF(X$4=0,0,_xll.ACCOUNTTURNOVER(cpy,$R12,$P12,,,,X$6,X$6,)))</f>
        <v>0</v>
      </c>
      <c r="Y12" cm="1">
        <f t="array" aca="1" ref="Y12" ca="1">IF($P12="",0,IF(Y$4=0,0,_xll.ACCOUNTTURNOVER(cpy,$R12,$P12,,,,Y$6,Y$6,)))</f>
        <v>0</v>
      </c>
      <c r="Z12" cm="1">
        <f t="array" aca="1" ref="Z12" ca="1">IF($P12="",0,IF(Z$4=0,0,_xll.ACCOUNTTURNOVER(cpy,$R12,$P12,,,,Z$6,Z$6,)))</f>
        <v>0</v>
      </c>
      <c r="AA12" cm="1">
        <f t="array" aca="1" ref="AA12" ca="1">IF($P12="",0,IF(AA$4=0,0,_xll.ACCOUNTTURNOVER(cpy,$R12,$P12,,,,AA$6,AA$6,)))</f>
        <v>0</v>
      </c>
      <c r="AB12" cm="1">
        <f t="array" aca="1" ref="AB12" ca="1">IF($P12="",0,IF(AB$4=0,0,_xll.ACCOUNTTURNOVER(cpy,$R12,$P12,,,,AB$6,AB$6,)))</f>
        <v>0</v>
      </c>
      <c r="AC12" cm="1">
        <f t="array" aca="1" ref="AC12" ca="1">IF($P12="",0,IF(AC$4=0,0,_xll.ACCOUNTTURNOVER(cpy,$R12,$P12,,,,AC$6,AC$6,)))</f>
        <v>0</v>
      </c>
      <c r="AD12" cm="1">
        <f t="array" aca="1" ref="AD12" ca="1">IF($P12="",0,IF(AD$4=0,0,_xll.ACCOUNTTURNOVER(cpy,$R12,$P12,,,,AD$6,AD$6,)))</f>
        <v>0</v>
      </c>
      <c r="AE12">
        <f t="shared" ca="1" si="17"/>
        <v>0</v>
      </c>
      <c r="AG12" t="s">
        <v>312</v>
      </c>
      <c r="AH12" s="201" t="str">
        <f t="shared" ca="1" si="18"/>
        <v xml:space="preserve"> k</v>
      </c>
      <c r="AI12" s="201"/>
    </row>
    <row r="13" spans="1:35">
      <c r="B13" s="176"/>
      <c r="C13" s="176"/>
      <c r="E13" s="177" t="s">
        <v>286</v>
      </c>
      <c r="F13" t="str">
        <f t="shared" si="10"/>
        <v>please enter date of Financial Year Start</v>
      </c>
      <c r="G13" t="str">
        <f t="shared" si="5"/>
        <v>ple</v>
      </c>
      <c r="H13" t="str">
        <f>CONCATENATE(G13,"-",RIGHT(FY,2))</f>
        <v>ple-g.</v>
      </c>
      <c r="I13" t="str">
        <f>CONCATENATE(G13,"-",FY)</f>
        <v>ple-Error! The source range has an element 'Connection 'Connection waiting to be created' not found in workbook.', which has 68 symbols; however, the pattern '??####' is only 6 symbol(s) long.</v>
      </c>
      <c r="K13" t="e">
        <f>CONCATENATE(G13,"-",RIGHT(FY,2)-1)</f>
        <v>#VALUE!</v>
      </c>
      <c r="P13" s="201"/>
      <c r="AH13" s="201"/>
      <c r="AI13" s="201"/>
    </row>
    <row r="14" spans="1:35">
      <c r="B14" s="176"/>
      <c r="C14" s="176"/>
      <c r="E14" s="177" t="s">
        <v>287</v>
      </c>
      <c r="F14" t="str">
        <f t="shared" si="10"/>
        <v>please enter date of Financial Year Start</v>
      </c>
      <c r="G14" t="str">
        <f t="shared" si="5"/>
        <v>ple</v>
      </c>
      <c r="H14" t="str">
        <f>CONCATENATE(G14,"-",RIGHT(FY,2))</f>
        <v>ple-g.</v>
      </c>
      <c r="I14" t="str">
        <f>CONCATENATE(G14,"-",FY)</f>
        <v>ple-Error! The source range has an element 'Connection 'Connection waiting to be created' not found in workbook.', which has 68 symbols; however, the pattern '??####' is only 6 symbol(s) long.</v>
      </c>
      <c r="K14" t="e">
        <f>CONCATENATE(G14,"-",RIGHT(FY,2)-1)</f>
        <v>#VALUE!</v>
      </c>
      <c r="P14" s="201"/>
      <c r="Q14" t="s">
        <v>9</v>
      </c>
      <c r="R14" t="s">
        <v>308</v>
      </c>
      <c r="S14" s="103">
        <f t="shared" ref="S14:AD14" ca="1" si="28">S8-S11</f>
        <v>0</v>
      </c>
      <c r="T14" s="103">
        <f t="shared" ca="1" si="28"/>
        <v>0</v>
      </c>
      <c r="U14" s="103">
        <f t="shared" ca="1" si="28"/>
        <v>0</v>
      </c>
      <c r="V14" s="103">
        <f t="shared" ca="1" si="28"/>
        <v>0</v>
      </c>
      <c r="W14" s="103">
        <f t="shared" ca="1" si="28"/>
        <v>0</v>
      </c>
      <c r="X14" s="103">
        <f t="shared" ca="1" si="28"/>
        <v>0</v>
      </c>
      <c r="Y14" s="103">
        <f t="shared" ca="1" si="28"/>
        <v>0</v>
      </c>
      <c r="Z14" s="103">
        <f t="shared" ca="1" si="28"/>
        <v>0</v>
      </c>
      <c r="AA14" s="103">
        <f t="shared" ca="1" si="28"/>
        <v>0</v>
      </c>
      <c r="AB14" s="103">
        <f t="shared" ca="1" si="28"/>
        <v>0</v>
      </c>
      <c r="AC14" s="103">
        <f t="shared" ca="1" si="28"/>
        <v>0</v>
      </c>
      <c r="AD14" s="103">
        <f t="shared" ca="1" si="28"/>
        <v>0</v>
      </c>
      <c r="AE14">
        <f t="shared" ca="1" si="17"/>
        <v>0</v>
      </c>
      <c r="AF14" s="103">
        <f ca="1">AF8-AF11</f>
        <v>0</v>
      </c>
      <c r="AG14" t="s">
        <v>312</v>
      </c>
      <c r="AH14" s="201" t="str">
        <f ca="1">TEXT(IFERROR(AE14,0),AG14)</f>
        <v xml:space="preserve"> k</v>
      </c>
      <c r="AI14" s="227" t="str">
        <f ca="1">TEXT(IFERROR(AE14/$AE$8,0),AG7)</f>
        <v>0.0%</v>
      </c>
    </row>
    <row r="15" spans="1:35">
      <c r="B15" s="176"/>
      <c r="C15" s="176"/>
      <c r="E15" s="177" t="s">
        <v>288</v>
      </c>
      <c r="F15" t="str">
        <f t="shared" si="10"/>
        <v>please enter date of Financial Year Start</v>
      </c>
      <c r="G15" t="str">
        <f t="shared" si="5"/>
        <v>ple</v>
      </c>
      <c r="H15" t="str">
        <f>CONCATENATE(G15,"-",RIGHT(FY,2))</f>
        <v>ple-g.</v>
      </c>
      <c r="I15" t="str">
        <f>CONCATENATE(G15,"-",FY)</f>
        <v>ple-Error! The source range has an element 'Connection 'Connection waiting to be created' not found in workbook.', which has 68 symbols; however, the pattern '??####' is only 6 symbol(s) long.</v>
      </c>
      <c r="K15" t="e">
        <f>CONCATENATE(G15,"-",RIGHT(FY,2)-1)</f>
        <v>#VALUE!</v>
      </c>
      <c r="P15" s="201"/>
      <c r="Q15" t="s">
        <v>9</v>
      </c>
      <c r="R15" t="s">
        <v>309</v>
      </c>
      <c r="S15" s="103">
        <f ca="1">IFERROR(S9-S12,0)</f>
        <v>0</v>
      </c>
      <c r="T15" s="103">
        <f t="shared" ref="T15:AD15" ca="1" si="29">IFERROR(T9-T12,0)</f>
        <v>0</v>
      </c>
      <c r="U15" s="103">
        <f t="shared" ca="1" si="29"/>
        <v>0</v>
      </c>
      <c r="V15" s="103">
        <f t="shared" ca="1" si="29"/>
        <v>0</v>
      </c>
      <c r="W15" s="103">
        <f t="shared" ca="1" si="29"/>
        <v>0</v>
      </c>
      <c r="X15" s="103">
        <f t="shared" ca="1" si="29"/>
        <v>0</v>
      </c>
      <c r="Y15" s="103">
        <f t="shared" ca="1" si="29"/>
        <v>0</v>
      </c>
      <c r="Z15" s="103">
        <f t="shared" ca="1" si="29"/>
        <v>0</v>
      </c>
      <c r="AA15" s="103">
        <f t="shared" ca="1" si="29"/>
        <v>0</v>
      </c>
      <c r="AB15" s="103">
        <f t="shared" ca="1" si="29"/>
        <v>0</v>
      </c>
      <c r="AC15" s="103">
        <f t="shared" ca="1" si="29"/>
        <v>0</v>
      </c>
      <c r="AD15" s="103">
        <f t="shared" ca="1" si="29"/>
        <v>0</v>
      </c>
      <c r="AE15">
        <f t="shared" ca="1" si="17"/>
        <v>0</v>
      </c>
      <c r="AG15" t="s">
        <v>312</v>
      </c>
      <c r="AH15" s="201" t="str">
        <f ca="1">TEXT(IFERROR(AE15,0),AG15)</f>
        <v xml:space="preserve"> k</v>
      </c>
      <c r="AI15" s="201"/>
    </row>
    <row r="16" spans="1:35">
      <c r="B16" s="176"/>
      <c r="C16" s="176"/>
      <c r="E16" s="177" t="s">
        <v>289</v>
      </c>
      <c r="F16" t="str">
        <f t="shared" si="10"/>
        <v>please enter date of Financial Year Start</v>
      </c>
      <c r="G16" t="str">
        <f t="shared" si="5"/>
        <v>ple</v>
      </c>
      <c r="H16" t="str">
        <f>CONCATENATE(G16,"-",RIGHT(FY,2))</f>
        <v>ple-g.</v>
      </c>
      <c r="I16" t="str">
        <f>CONCATENATE(G16,"-",FY)</f>
        <v>ple-Error! The source range has an element 'Connection 'Connection waiting to be created' not found in workbook.', which has 68 symbols; however, the pattern '??####' is only 6 symbol(s) long.</v>
      </c>
      <c r="K16" t="e">
        <f>CONCATENATE(G16,"-",RIGHT(FY,2)-1)</f>
        <v>#VALUE!</v>
      </c>
      <c r="P16" s="201"/>
      <c r="R16" t="s">
        <v>350</v>
      </c>
      <c r="S16" s="229">
        <f ca="1">IFERROR(S14/S8,0)</f>
        <v>0</v>
      </c>
      <c r="T16" s="229">
        <f t="shared" ref="T16:AE16" ca="1" si="30">IFERROR(T14/T8,0)</f>
        <v>0</v>
      </c>
      <c r="U16" s="229">
        <f t="shared" ca="1" si="30"/>
        <v>0</v>
      </c>
      <c r="V16" s="229">
        <f t="shared" ca="1" si="30"/>
        <v>0</v>
      </c>
      <c r="W16" s="229">
        <f t="shared" ca="1" si="30"/>
        <v>0</v>
      </c>
      <c r="X16" s="229">
        <f t="shared" ca="1" si="30"/>
        <v>0</v>
      </c>
      <c r="Y16" s="229">
        <f t="shared" ca="1" si="30"/>
        <v>0</v>
      </c>
      <c r="Z16" s="229">
        <f t="shared" ca="1" si="30"/>
        <v>0</v>
      </c>
      <c r="AA16" s="229">
        <f t="shared" ca="1" si="30"/>
        <v>0</v>
      </c>
      <c r="AB16" s="229">
        <f t="shared" ca="1" si="30"/>
        <v>0</v>
      </c>
      <c r="AC16" s="229">
        <f t="shared" ca="1" si="30"/>
        <v>0</v>
      </c>
      <c r="AD16" s="229">
        <f t="shared" ca="1" si="30"/>
        <v>0</v>
      </c>
      <c r="AE16" s="229">
        <f t="shared" ca="1" si="30"/>
        <v>0</v>
      </c>
      <c r="AH16" s="201"/>
      <c r="AI16" s="201"/>
    </row>
    <row r="17" spans="2:35">
      <c r="B17" s="176"/>
      <c r="C17" s="176"/>
      <c r="E17" s="177" t="s">
        <v>290</v>
      </c>
      <c r="F17" t="str">
        <f t="shared" si="10"/>
        <v>please enter date of Financial Year Start</v>
      </c>
      <c r="G17" t="str">
        <f t="shared" si="5"/>
        <v>ple</v>
      </c>
      <c r="H17" t="str">
        <f>CONCATENATE(G17,"-",RIGHT(FY,2))</f>
        <v>ple-g.</v>
      </c>
      <c r="I17" t="str">
        <f>CONCATENATE(G17,"-",FY)</f>
        <v>ple-Error! The source range has an element 'Connection 'Connection waiting to be created' not found in workbook.', which has 68 symbols; however, the pattern '??####' is only 6 symbol(s) long.</v>
      </c>
      <c r="K17" t="e">
        <f>CONCATENATE(G17,"-",RIGHT(FY,2)-1)</f>
        <v>#VALUE!</v>
      </c>
      <c r="P17" s="201" t="str">
        <f ca="1">_xlfn.TEXTJOIN(",",TRUE,W29,W30,W31,W32,W33,W34,W35,W36,W37,W38,W39,W40,W41,W42,W43)</f>
        <v/>
      </c>
      <c r="Q17" t="s">
        <v>307</v>
      </c>
      <c r="R17" t="s">
        <v>308</v>
      </c>
      <c r="S17" cm="1">
        <f t="array" aca="1" ref="S17" ca="1">IF($P17="",0,IF(S$4=0,0,_xll.ACCOUNTTURNOVER(cpy,$R17,$P17,,,,S$6,S$6,)))</f>
        <v>0</v>
      </c>
      <c r="T17" cm="1">
        <f t="array" aca="1" ref="T17" ca="1">IF($P17="",0,IF(T$4=0,0,_xll.ACCOUNTTURNOVER(cpy,$R17,$P17,,,,T$6,T$6,)))</f>
        <v>0</v>
      </c>
      <c r="U17" cm="1">
        <f t="array" aca="1" ref="U17" ca="1">IF($P17="",0,IF(U$4=0,0,_xll.ACCOUNTTURNOVER(cpy,$R17,$P17,,,,U$6,U$6,)))</f>
        <v>0</v>
      </c>
      <c r="V17" cm="1">
        <f t="array" aca="1" ref="V17" ca="1">IF($P17="",0,IF(V$4=0,0,_xll.ACCOUNTTURNOVER(cpy,$R17,$P17,,,,V$6,V$6,)))</f>
        <v>0</v>
      </c>
      <c r="W17" cm="1">
        <f t="array" aca="1" ref="W17" ca="1">IF($P17="",0,IF(W$4=0,0,_xll.ACCOUNTTURNOVER(cpy,$R17,$P17,,,,W$6,W$6,)))</f>
        <v>0</v>
      </c>
      <c r="X17" cm="1">
        <f t="array" aca="1" ref="X17" ca="1">IF($P17="",0,IF(X$4=0,0,_xll.ACCOUNTTURNOVER(cpy,$R17,$P17,,,,X$6,X$6,)))</f>
        <v>0</v>
      </c>
      <c r="Y17" cm="1">
        <f t="array" aca="1" ref="Y17" ca="1">IF($P17="",0,IF(Y$4=0,0,_xll.ACCOUNTTURNOVER(cpy,$R17,$P17,,,,Y$6,Y$6,)))</f>
        <v>0</v>
      </c>
      <c r="Z17" cm="1">
        <f t="array" aca="1" ref="Z17" ca="1">IF($P17="",0,IF(Z$4=0,0,_xll.ACCOUNTTURNOVER(cpy,$R17,$P17,,,,Z$6,Z$6,)))</f>
        <v>0</v>
      </c>
      <c r="AA17" cm="1">
        <f t="array" aca="1" ref="AA17" ca="1">IF($P17="",0,IF(AA$4=0,0,_xll.ACCOUNTTURNOVER(cpy,$R17,$P17,,,,AA$6,AA$6,)))</f>
        <v>0</v>
      </c>
      <c r="AB17" cm="1">
        <f t="array" aca="1" ref="AB17" ca="1">IF($P17="",0,IF(AB$4=0,0,_xll.ACCOUNTTURNOVER(cpy,$R17,$P17,,,,AB$6,AB$6,)))</f>
        <v>0</v>
      </c>
      <c r="AC17" cm="1">
        <f t="array" aca="1" ref="AC17" ca="1">IF($P17="",0,IF(AC$4=0,0,_xll.ACCOUNTTURNOVER(cpy,$R17,$P17,,,,AC$6,AC$6,)))</f>
        <v>0</v>
      </c>
      <c r="AD17" cm="1">
        <f t="array" aca="1" ref="AD17" ca="1">IF($P17="",0,IF(AD$4=0,0,_xll.ACCOUNTTURNOVER(cpy,$R17,$P17,,,,AD$6,AD$6,)))</f>
        <v>0</v>
      </c>
      <c r="AE17">
        <f t="shared" ca="1" si="17"/>
        <v>0</v>
      </c>
      <c r="AF17" s="206" cm="1">
        <f t="array" aca="1" ref="AF17" ca="1">IF($P17="",0,IF(AF$4=0,0,_xll.ACCOUNTTURNOVER(cpy,$R17,$P17,,,,AF$6,AF$6,)))</f>
        <v>0</v>
      </c>
      <c r="AG17" t="s">
        <v>314</v>
      </c>
      <c r="AH17" s="201" t="str">
        <f t="shared" ca="1" si="18"/>
        <v>$  k</v>
      </c>
      <c r="AI17" s="227">
        <f ca="1">IFERROR(AE17/$AE$8,0)</f>
        <v>0</v>
      </c>
    </row>
    <row r="18" spans="2:35">
      <c r="B18" s="176"/>
      <c r="C18" s="176"/>
      <c r="P18" s="201" t="str">
        <f ca="1">P17</f>
        <v/>
      </c>
      <c r="Q18" t="s">
        <v>307</v>
      </c>
      <c r="R18" t="s">
        <v>309</v>
      </c>
      <c r="S18" cm="1">
        <f t="array" aca="1" ref="S18" ca="1">IF($P18="",0,IF(S$4=0,0,_xll.ACCOUNTTURNOVER(cpy,$R18,$P18,,,,S$6,S$6,)))</f>
        <v>0</v>
      </c>
      <c r="T18" cm="1">
        <f t="array" aca="1" ref="T18" ca="1">IF($P18="",0,IF(T$4=0,0,_xll.ACCOUNTTURNOVER(cpy,$R18,$P18,,,,T$6,T$6,)))</f>
        <v>0</v>
      </c>
      <c r="U18" cm="1">
        <f t="array" aca="1" ref="U18" ca="1">IF($P18="",0,IF(U$4=0,0,_xll.ACCOUNTTURNOVER(cpy,$R18,$P18,,,,U$6,U$6,)))</f>
        <v>0</v>
      </c>
      <c r="V18" cm="1">
        <f t="array" aca="1" ref="V18" ca="1">IF($P18="",0,IF(V$4=0,0,_xll.ACCOUNTTURNOVER(cpy,$R18,$P18,,,,V$6,V$6,)))</f>
        <v>0</v>
      </c>
      <c r="W18" cm="1">
        <f t="array" aca="1" ref="W18" ca="1">IF($P18="",0,IF(W$4=0,0,_xll.ACCOUNTTURNOVER(cpy,$R18,$P18,,,,W$6,W$6,)))</f>
        <v>0</v>
      </c>
      <c r="X18" cm="1">
        <f t="array" aca="1" ref="X18" ca="1">IF($P18="",0,IF(X$4=0,0,_xll.ACCOUNTTURNOVER(cpy,$R18,$P18,,,,X$6,X$6,)))</f>
        <v>0</v>
      </c>
      <c r="Y18" cm="1">
        <f t="array" aca="1" ref="Y18" ca="1">IF($P18="",0,IF(Y$4=0,0,_xll.ACCOUNTTURNOVER(cpy,$R18,$P18,,,,Y$6,Y$6,)))</f>
        <v>0</v>
      </c>
      <c r="Z18" cm="1">
        <f t="array" aca="1" ref="Z18" ca="1">IF($P18="",0,IF(Z$4=0,0,_xll.ACCOUNTTURNOVER(cpy,$R18,$P18,,,,Z$6,Z$6,)))</f>
        <v>0</v>
      </c>
      <c r="AA18" cm="1">
        <f t="array" aca="1" ref="AA18" ca="1">IF($P18="",0,IF(AA$4=0,0,_xll.ACCOUNTTURNOVER(cpy,$R18,$P18,,,,AA$6,AA$6,)))</f>
        <v>0</v>
      </c>
      <c r="AB18" cm="1">
        <f t="array" aca="1" ref="AB18" ca="1">IF($P18="",0,IF(AB$4=0,0,_xll.ACCOUNTTURNOVER(cpy,$R18,$P18,,,,AB$6,AB$6,)))</f>
        <v>0</v>
      </c>
      <c r="AC18" cm="1">
        <f t="array" aca="1" ref="AC18" ca="1">IF($P18="",0,IF(AC$4=0,0,_xll.ACCOUNTTURNOVER(cpy,$R18,$P18,,,,AC$6,AC$6,)))</f>
        <v>0</v>
      </c>
      <c r="AD18" cm="1">
        <f t="array" aca="1" ref="AD18" ca="1">IF($P18="",0,IF(AD$4=0,0,_xll.ACCOUNTTURNOVER(cpy,$R18,$P18,,,,AD$6,AD$6,)))</f>
        <v>0</v>
      </c>
      <c r="AE18">
        <f t="shared" ca="1" si="17"/>
        <v>0</v>
      </c>
      <c r="AG18" t="s">
        <v>312</v>
      </c>
      <c r="AH18" s="201"/>
      <c r="AI18" s="201"/>
    </row>
    <row r="19" spans="2:35">
      <c r="B19" s="176"/>
      <c r="C19" s="176"/>
      <c r="P19" s="201"/>
      <c r="AH19" s="201"/>
      <c r="AI19" s="201"/>
    </row>
    <row r="20" spans="2:35">
      <c r="B20" s="176"/>
      <c r="C20" s="176"/>
      <c r="E20" s="178" t="s">
        <v>291</v>
      </c>
      <c r="F20" s="178"/>
      <c r="I20" s="178" t="s">
        <v>292</v>
      </c>
      <c r="J20" s="178"/>
      <c r="P20" s="201"/>
      <c r="Q20" t="s">
        <v>5</v>
      </c>
      <c r="R20" t="s">
        <v>308</v>
      </c>
      <c r="S20" s="103">
        <f t="shared" ref="S20:AD20" ca="1" si="31">S14-S17</f>
        <v>0</v>
      </c>
      <c r="T20" s="103">
        <f t="shared" ca="1" si="31"/>
        <v>0</v>
      </c>
      <c r="U20" s="103">
        <f t="shared" ca="1" si="31"/>
        <v>0</v>
      </c>
      <c r="V20" s="103">
        <f t="shared" ca="1" si="31"/>
        <v>0</v>
      </c>
      <c r="W20" s="103">
        <f t="shared" ca="1" si="31"/>
        <v>0</v>
      </c>
      <c r="X20" s="103">
        <f t="shared" ca="1" si="31"/>
        <v>0</v>
      </c>
      <c r="Y20" s="103">
        <f t="shared" ca="1" si="31"/>
        <v>0</v>
      </c>
      <c r="Z20" s="103">
        <f t="shared" ca="1" si="31"/>
        <v>0</v>
      </c>
      <c r="AA20" s="103">
        <f t="shared" ca="1" si="31"/>
        <v>0</v>
      </c>
      <c r="AB20" s="103">
        <f t="shared" ca="1" si="31"/>
        <v>0</v>
      </c>
      <c r="AC20" s="103">
        <f t="shared" ca="1" si="31"/>
        <v>0</v>
      </c>
      <c r="AD20" s="103">
        <f t="shared" ca="1" si="31"/>
        <v>0</v>
      </c>
      <c r="AE20">
        <f t="shared" ca="1" si="17"/>
        <v>0</v>
      </c>
      <c r="AF20" s="103">
        <f ca="1">AF14-AF17</f>
        <v>0</v>
      </c>
      <c r="AG20" t="s">
        <v>314</v>
      </c>
      <c r="AH20" s="201" t="str">
        <f ca="1">TEXT(IFERROR(AE20,0),AG20)</f>
        <v>$  k</v>
      </c>
      <c r="AI20" s="227" t="str">
        <f ca="1">TEXT(IFERROR(AE20/$AE$8,0),AG7)</f>
        <v>0.0%</v>
      </c>
    </row>
    <row r="21" spans="2:35">
      <c r="B21" s="176"/>
      <c r="C21" s="176"/>
      <c r="E21" s="179" t="str" cm="1">
        <f t="array" ref="E21">_xll.UNIQUEBYPATTERN(FinPeriods,"??-####",1)</f>
        <v>Error! The source range has an element 'Connection 'Connection waiting to be created' not found in workbook.', which has 68 symbols; however, the pattern '??####' is only 6 symbol(s) long.</v>
      </c>
      <c r="F21" s="180">
        <f>COUNTA(E21:E38)</f>
        <v>1</v>
      </c>
      <c r="G21" s="180" t="str" cm="1">
        <f t="array" ref="G21">INDEX(FYList,F21,)</f>
        <v>Error! The source range has an element 'Connection 'Connection waiting to be created' not found in workbook.', which has 68 symbols; however, the pattern '??####' is only 6 symbol(s) long.</v>
      </c>
      <c r="I21" t="str">
        <f>IF(J21&lt;10,"0"&amp;J21,J21)</f>
        <v>03</v>
      </c>
      <c r="J21" s="180">
        <v>3</v>
      </c>
      <c r="P21" s="201"/>
      <c r="Q21" t="s">
        <v>5</v>
      </c>
      <c r="R21" t="s">
        <v>309</v>
      </c>
      <c r="S21" s="103">
        <f ca="1">IFERROR(S15-S18,0)</f>
        <v>0</v>
      </c>
      <c r="T21" s="103">
        <f t="shared" ref="T21:AD21" ca="1" si="32">IFERROR(T15-T18,0)</f>
        <v>0</v>
      </c>
      <c r="U21" s="103">
        <f t="shared" ca="1" si="32"/>
        <v>0</v>
      </c>
      <c r="V21" s="103">
        <f t="shared" ca="1" si="32"/>
        <v>0</v>
      </c>
      <c r="W21" s="103">
        <f t="shared" ca="1" si="32"/>
        <v>0</v>
      </c>
      <c r="X21" s="103">
        <f t="shared" ca="1" si="32"/>
        <v>0</v>
      </c>
      <c r="Y21" s="103">
        <f t="shared" ca="1" si="32"/>
        <v>0</v>
      </c>
      <c r="Z21" s="103">
        <f t="shared" ca="1" si="32"/>
        <v>0</v>
      </c>
      <c r="AA21" s="103">
        <f t="shared" ca="1" si="32"/>
        <v>0</v>
      </c>
      <c r="AB21" s="103">
        <f t="shared" ca="1" si="32"/>
        <v>0</v>
      </c>
      <c r="AC21" s="103">
        <f t="shared" ca="1" si="32"/>
        <v>0</v>
      </c>
      <c r="AD21" s="103">
        <f t="shared" ca="1" si="32"/>
        <v>0</v>
      </c>
      <c r="AE21">
        <f t="shared" ca="1" si="17"/>
        <v>0</v>
      </c>
      <c r="AG21" t="s">
        <v>312</v>
      </c>
      <c r="AH21" s="201"/>
      <c r="AI21" s="201"/>
    </row>
    <row r="22" spans="2:35">
      <c r="B22" s="176"/>
      <c r="C22" s="176"/>
      <c r="E22" s="179"/>
      <c r="I22" s="180" t="str">
        <f>INDEX(E6:E17,SelectedPeriod,)&amp;"-"&amp;FY</f>
        <v>03-Error! The source range has an element 'Connection 'Connection waiting to be created' not found in workbook.', which has 68 symbols; however, the pattern '??####' is only 6 symbol(s) long.</v>
      </c>
      <c r="P22" s="201" t="s">
        <v>44</v>
      </c>
      <c r="Q22" t="s">
        <v>53</v>
      </c>
      <c r="R22" t="s">
        <v>308</v>
      </c>
      <c r="S22" t="str" cm="1">
        <f t="array" ref="S22">IF($P22="",0,IF(S$4=0,0,_xll.ACCOUNTTURNOVER(cpy,$R22,$P22,,,,S$6,S$6,)))</f>
        <v>Connection 'Connection waiting to be created' not found in workbook.</v>
      </c>
      <c r="T22" t="str" cm="1">
        <f t="array" ref="T22">IF($P22="",0,IF(T$4=0,0,_xll.ACCOUNTTURNOVER(cpy,$R22,$P22,,,,T$6,T$6,)))</f>
        <v>Connection 'Connection waiting to be created' not found in workbook.</v>
      </c>
      <c r="U22" t="str" cm="1">
        <f t="array" ref="U22">IF($P22="",0,IF(U$4=0,0,_xll.ACCOUNTTURNOVER(cpy,$R22,$P22,,,,U$6,U$6,)))</f>
        <v>Connection 'Connection waiting to be created' not found in workbook.</v>
      </c>
      <c r="V22" cm="1">
        <f t="array" ref="V22">IF($P22="",0,IF(V$4=0,0,_xll.ACCOUNTTURNOVER(cpy,$R22,$P22,,,,V$6,V$6,)))</f>
        <v>0</v>
      </c>
      <c r="W22" cm="1">
        <f t="array" ref="W22">IF($P22="",0,IF(W$4=0,0,_xll.ACCOUNTTURNOVER(cpy,$R22,$P22,,,,W$6,W$6,)))</f>
        <v>0</v>
      </c>
      <c r="X22" cm="1">
        <f t="array" ref="X22">IF($P22="",0,IF(X$4=0,0,_xll.ACCOUNTTURNOVER(cpy,$R22,$P22,,,,X$6,X$6,)))</f>
        <v>0</v>
      </c>
      <c r="Y22" cm="1">
        <f t="array" ref="Y22">IF($P22="",0,IF(Y$4=0,0,_xll.ACCOUNTTURNOVER(cpy,$R22,$P22,,,,Y$6,Y$6,)))</f>
        <v>0</v>
      </c>
      <c r="Z22" cm="1">
        <f t="array" ref="Z22">IF($P22="",0,IF(Z$4=0,0,_xll.ACCOUNTTURNOVER(cpy,$R22,$P22,,,,Z$6,Z$6,)))</f>
        <v>0</v>
      </c>
      <c r="AA22" cm="1">
        <f t="array" ref="AA22">IF($P22="",0,IF(AA$4=0,0,_xll.ACCOUNTTURNOVER(cpy,$R22,$P22,,,,AA$6,AA$6,)))</f>
        <v>0</v>
      </c>
      <c r="AB22" cm="1">
        <f t="array" ref="AB22">IF($P22="",0,IF(AB$4=0,0,_xll.ACCOUNTTURNOVER(cpy,$R22,$P22,,,,AB$6,AB$6,)))</f>
        <v>0</v>
      </c>
      <c r="AC22" cm="1">
        <f t="array" ref="AC22">IF($P22="",0,IF(AC$4=0,0,_xll.ACCOUNTTURNOVER(cpy,$R22,$P22,,,,AC$6,AC$6,)))</f>
        <v>0</v>
      </c>
      <c r="AD22" cm="1">
        <f t="array" ref="AD22">IF($P22="",0,IF(AD$4=0,0,_xll.ACCOUNTTURNOVER(cpy,$R22,$P22,,,,AD$6,AD$6,)))</f>
        <v>0</v>
      </c>
      <c r="AE22">
        <f t="shared" si="17"/>
        <v>0</v>
      </c>
      <c r="AG22" t="s">
        <v>314</v>
      </c>
      <c r="AH22" s="201" t="str">
        <f>TEXT(IFERROR(AE22,0),AG22)</f>
        <v>$  k</v>
      </c>
      <c r="AI22" s="201"/>
    </row>
    <row r="23" spans="2:35">
      <c r="B23" s="176"/>
      <c r="C23" s="176"/>
      <c r="E23" s="179"/>
      <c r="I23" s="181" t="e" cm="1">
        <f t="array" aca="1" ref="I23" ca="1">TEXT(INDEX(MthEnd,MATCH(CurrPeriod,_xlfn.ANCHORARRAY(A6),0),),"dd mmmm yyyy")</f>
        <v>#N/A</v>
      </c>
      <c r="P23" s="201" t="s">
        <v>45</v>
      </c>
      <c r="Q23" t="s">
        <v>52</v>
      </c>
      <c r="R23" t="s">
        <v>308</v>
      </c>
      <c r="S23" t="str" cm="1">
        <f t="array" ref="S23">IF($P23="",0,IF(S$4=0,0,_xll.ACCOUNTTURNOVER(cpy,$R23,$P23,,,,S$6,S$6,)))</f>
        <v>Connection 'Connection waiting to be created' not found in workbook.</v>
      </c>
      <c r="T23" t="str" cm="1">
        <f t="array" ref="T23">IF($P23="",0,IF(T$4=0,0,_xll.ACCOUNTTURNOVER(cpy,$R23,$P23,,,,T$6,T$6,)))</f>
        <v>Connection 'Connection waiting to be created' not found in workbook.</v>
      </c>
      <c r="U23" t="str" cm="1">
        <f t="array" ref="U23">IF($P23="",0,IF(U$4=0,0,_xll.ACCOUNTTURNOVER(cpy,$R23,$P23,,,,U$6,U$6,)))</f>
        <v>Connection 'Connection waiting to be created' not found in workbook.</v>
      </c>
      <c r="V23" cm="1">
        <f t="array" ref="V23">IF($P23="",0,IF(V$4=0,0,_xll.ACCOUNTTURNOVER(cpy,$R23,$P23,,,,V$6,V$6,)))</f>
        <v>0</v>
      </c>
      <c r="W23" cm="1">
        <f t="array" ref="W23">IF($P23="",0,IF(W$4=0,0,_xll.ACCOUNTTURNOVER(cpy,$R23,$P23,,,,W$6,W$6,)))</f>
        <v>0</v>
      </c>
      <c r="X23" cm="1">
        <f t="array" ref="X23">IF($P23="",0,IF(X$4=0,0,_xll.ACCOUNTTURNOVER(cpy,$R23,$P23,,,,X$6,X$6,)))</f>
        <v>0</v>
      </c>
      <c r="Y23" cm="1">
        <f t="array" ref="Y23">IF($P23="",0,IF(Y$4=0,0,_xll.ACCOUNTTURNOVER(cpy,$R23,$P23,,,,Y$6,Y$6,)))</f>
        <v>0</v>
      </c>
      <c r="Z23" cm="1">
        <f t="array" ref="Z23">IF($P23="",0,IF(Z$4=0,0,_xll.ACCOUNTTURNOVER(cpy,$R23,$P23,,,,Z$6,Z$6,)))</f>
        <v>0</v>
      </c>
      <c r="AA23" cm="1">
        <f t="array" ref="AA23">IF($P23="",0,IF(AA$4=0,0,_xll.ACCOUNTTURNOVER(cpy,$R23,$P23,,,,AA$6,AA$6,)))</f>
        <v>0</v>
      </c>
      <c r="AB23" cm="1">
        <f t="array" ref="AB23">IF($P23="",0,IF(AB$4=0,0,_xll.ACCOUNTTURNOVER(cpy,$R23,$P23,,,,AB$6,AB$6,)))</f>
        <v>0</v>
      </c>
      <c r="AC23" cm="1">
        <f t="array" ref="AC23">IF($P23="",0,IF(AC$4=0,0,_xll.ACCOUNTTURNOVER(cpy,$R23,$P23,,,,AC$6,AC$6,)))</f>
        <v>0</v>
      </c>
      <c r="AD23" cm="1">
        <f t="array" ref="AD23">IF($P23="",0,IF(AD$4=0,0,_xll.ACCOUNTTURNOVER(cpy,$R23,$P23,,,,AD$6,AD$6,)))</f>
        <v>0</v>
      </c>
      <c r="AE23">
        <f t="shared" si="17"/>
        <v>0</v>
      </c>
      <c r="AG23" t="s">
        <v>314</v>
      </c>
      <c r="AH23" s="201" t="str">
        <f>TEXT(IFERROR(AE23,0),AG23)</f>
        <v>$  k</v>
      </c>
      <c r="AI23" s="201"/>
    </row>
    <row r="24" spans="2:35">
      <c r="B24" s="176"/>
      <c r="C24" s="176"/>
      <c r="E24" s="179"/>
    </row>
    <row r="25" spans="2:35">
      <c r="B25" s="176"/>
      <c r="C25" s="176"/>
      <c r="E25" s="179"/>
    </row>
    <row r="26" spans="2:35">
      <c r="B26" s="176"/>
      <c r="C26" s="176"/>
      <c r="E26" s="179"/>
      <c r="I26" s="178" t="s">
        <v>293</v>
      </c>
      <c r="J26" s="178"/>
      <c r="P26" s="209" t="s">
        <v>319</v>
      </c>
      <c r="Q26" s="209"/>
      <c r="R26" s="209"/>
      <c r="S26" s="209"/>
      <c r="T26" s="209"/>
      <c r="U26" s="209"/>
      <c r="V26" s="209"/>
      <c r="W26" s="209"/>
      <c r="X26" s="209"/>
    </row>
    <row r="27" spans="2:35">
      <c r="B27" s="176"/>
      <c r="C27" s="176"/>
      <c r="E27" s="179"/>
      <c r="I27" s="180" t="str">
        <f>CONCATENATE(IF(AND(J21&gt;1,J21&lt;=10),"0",),IF(J21=1,12,J21-1))</f>
        <v>02</v>
      </c>
      <c r="J27" t="str">
        <f>IF(I27="12",FY-1,FY)</f>
        <v>Error! The source range has an element 'Connection 'Connection waiting to be created' not found in workbook.', which has 68 symbols; however, the pattern '??####' is only 6 symbol(s) long.</v>
      </c>
      <c r="P27" s="175"/>
      <c r="Q27" s="175" t="s">
        <v>11</v>
      </c>
      <c r="S27" s="175"/>
      <c r="T27" s="175" t="s">
        <v>10</v>
      </c>
      <c r="U27" s="175"/>
      <c r="V27" s="175"/>
      <c r="W27" s="175" t="s">
        <v>307</v>
      </c>
      <c r="X27" s="175"/>
    </row>
    <row r="28" spans="2:35">
      <c r="B28" s="176"/>
      <c r="C28" s="176"/>
      <c r="E28" s="179"/>
      <c r="I28" s="180" t="e" cm="1">
        <f t="array" ref="I28">IF(SelectedPeriod=1,K17,INDEX(H6:H17,I27,))</f>
        <v>#VALUE!</v>
      </c>
      <c r="P28" s="200" t="s">
        <v>306</v>
      </c>
      <c r="Q28" s="200" t="s">
        <v>305</v>
      </c>
      <c r="S28" s="200" t="s">
        <v>306</v>
      </c>
      <c r="T28" s="200" t="s">
        <v>305</v>
      </c>
      <c r="U28" s="175"/>
      <c r="V28" s="200" t="s">
        <v>306</v>
      </c>
      <c r="W28" s="200" t="s">
        <v>305</v>
      </c>
      <c r="X28" s="175"/>
      <c r="Y28" s="199"/>
      <c r="Z28" s="199"/>
    </row>
    <row r="29" spans="2:35">
      <c r="B29" s="176"/>
      <c r="C29" s="176"/>
      <c r="E29" s="179"/>
      <c r="I29" s="180" t="str">
        <f>CONCATENATE(I27,"-",J27)</f>
        <v>02-Error! The source range has an element 'Connection 'Connection waiting to be created' not found in workbook.', which has 68 symbols; however, the pattern '??####' is only 6 symbol(s) long.</v>
      </c>
      <c r="O29">
        <v>1</v>
      </c>
      <c r="P29" t="s">
        <v>111</v>
      </c>
      <c r="Q29" s="223" t="str">
        <f t="shared" ref="Q29:Q43" ca="1" si="33">_xlfn.XLOOKUP($P29,FinalClasses,CustFinalClasses,"",0,1)</f>
        <v/>
      </c>
      <c r="S29" t="s">
        <v>39</v>
      </c>
      <c r="T29" s="223" t="str">
        <f t="shared" ref="T29:T43" ca="1" si="34">_xlfn.XLOOKUP($S29,FinalClasses,CustFinalClasses,"",0,1)</f>
        <v/>
      </c>
      <c r="V29" t="s">
        <v>61</v>
      </c>
      <c r="W29" s="223" t="str">
        <f t="shared" ref="W29:W43" ca="1" si="35">_xlfn.XLOOKUP($V29,FinalClasses,CustFinalClasses,"",0,1)</f>
        <v/>
      </c>
      <c r="Y29" s="199"/>
      <c r="Z29" s="199"/>
    </row>
    <row r="30" spans="2:35">
      <c r="B30" s="176"/>
      <c r="C30" s="176"/>
      <c r="E30" s="179"/>
      <c r="O30">
        <v>2</v>
      </c>
      <c r="P30" t="s">
        <v>109</v>
      </c>
      <c r="Q30" s="224" t="str">
        <f t="shared" ca="1" si="33"/>
        <v/>
      </c>
      <c r="T30" s="224" t="str">
        <f t="shared" si="34"/>
        <v/>
      </c>
      <c r="V30" t="s">
        <v>63</v>
      </c>
      <c r="W30" s="224" t="str">
        <f t="shared" ca="1" si="35"/>
        <v/>
      </c>
    </row>
    <row r="31" spans="2:35">
      <c r="B31" s="176"/>
      <c r="C31" s="176"/>
      <c r="E31" s="179"/>
      <c r="I31" s="178" t="s">
        <v>294</v>
      </c>
      <c r="J31" s="178"/>
      <c r="O31">
        <v>3</v>
      </c>
      <c r="Q31" s="224" t="str">
        <f t="shared" si="33"/>
        <v/>
      </c>
      <c r="T31" s="224" t="str">
        <f t="shared" si="34"/>
        <v/>
      </c>
      <c r="V31" t="s">
        <v>67</v>
      </c>
      <c r="W31" s="224" t="str">
        <f t="shared" ca="1" si="35"/>
        <v/>
      </c>
    </row>
    <row r="32" spans="2:35">
      <c r="B32" s="176"/>
      <c r="C32" s="176"/>
      <c r="E32" s="179"/>
      <c r="I32" s="180" t="str">
        <f>SelectedPeriod</f>
        <v>03</v>
      </c>
      <c r="O32">
        <v>4</v>
      </c>
      <c r="Q32" s="224" t="str">
        <f t="shared" si="33"/>
        <v/>
      </c>
      <c r="T32" s="224" t="str">
        <f t="shared" si="34"/>
        <v/>
      </c>
      <c r="V32" t="s">
        <v>71</v>
      </c>
      <c r="W32" s="224" t="str">
        <f t="shared" ca="1" si="35"/>
        <v/>
      </c>
    </row>
    <row r="33" spans="2:23">
      <c r="B33" s="176"/>
      <c r="C33" s="176"/>
      <c r="E33" s="179"/>
      <c r="I33" s="180" t="e" cm="1">
        <f t="array" ref="I33">INDEX(E6:E17,SelectedPeriod,)&amp;"-"&amp;FY-1</f>
        <v>#VALUE!</v>
      </c>
      <c r="O33">
        <v>5</v>
      </c>
      <c r="Q33" s="224" t="str">
        <f t="shared" si="33"/>
        <v/>
      </c>
      <c r="T33" s="224" t="str">
        <f t="shared" si="34"/>
        <v/>
      </c>
      <c r="V33" t="s">
        <v>73</v>
      </c>
      <c r="W33" s="224" t="str">
        <f t="shared" ca="1" si="35"/>
        <v/>
      </c>
    </row>
    <row r="34" spans="2:23">
      <c r="B34" s="176"/>
      <c r="C34" s="176"/>
      <c r="E34" s="179"/>
      <c r="I34" s="180" t="e" cm="1">
        <f t="array" ref="I34">INDEX(K6:K17,SelectedPeriod,)</f>
        <v>#VALUE!</v>
      </c>
      <c r="O34">
        <v>6</v>
      </c>
      <c r="Q34" s="224" t="str">
        <f t="shared" si="33"/>
        <v/>
      </c>
      <c r="T34" s="224" t="str">
        <f t="shared" si="34"/>
        <v/>
      </c>
      <c r="V34" t="s">
        <v>75</v>
      </c>
      <c r="W34" s="224" t="str">
        <f t="shared" ca="1" si="35"/>
        <v/>
      </c>
    </row>
    <row r="35" spans="2:23">
      <c r="B35" s="176"/>
      <c r="C35" s="176"/>
      <c r="E35" s="179"/>
      <c r="I35" s="181"/>
      <c r="O35">
        <v>7</v>
      </c>
      <c r="Q35" s="224" t="str">
        <f t="shared" si="33"/>
        <v/>
      </c>
      <c r="T35" s="224" t="str">
        <f t="shared" si="34"/>
        <v/>
      </c>
      <c r="V35" t="s">
        <v>77</v>
      </c>
      <c r="W35" s="224" t="str">
        <f t="shared" ca="1" si="35"/>
        <v/>
      </c>
    </row>
    <row r="36" spans="2:23">
      <c r="B36" s="176"/>
      <c r="C36" s="176"/>
      <c r="E36" s="179"/>
      <c r="I36" s="178" t="s">
        <v>295</v>
      </c>
      <c r="O36">
        <v>8</v>
      </c>
      <c r="Q36" s="224" t="str">
        <f t="shared" si="33"/>
        <v/>
      </c>
      <c r="T36" s="224" t="str">
        <f t="shared" si="34"/>
        <v/>
      </c>
      <c r="V36" t="s">
        <v>79</v>
      </c>
      <c r="W36" s="224" t="str">
        <f t="shared" ca="1" si="35"/>
        <v/>
      </c>
    </row>
    <row r="37" spans="2:23">
      <c r="B37" s="176"/>
      <c r="C37" s="176"/>
      <c r="E37" s="179"/>
      <c r="I37" t="str">
        <f>"01-"&amp;FY</f>
        <v>01-Error! The source range has an element 'Connection 'Connection waiting to be created' not found in workbook.', which has 68 symbols; however, the pattern '??####' is only 6 symbol(s) long.</v>
      </c>
      <c r="O37">
        <v>9</v>
      </c>
      <c r="Q37" s="224" t="str">
        <f t="shared" si="33"/>
        <v/>
      </c>
      <c r="T37" s="224" t="str">
        <f t="shared" si="34"/>
        <v/>
      </c>
      <c r="V37" t="s">
        <v>81</v>
      </c>
      <c r="W37" s="224" t="str">
        <f t="shared" ca="1" si="35"/>
        <v/>
      </c>
    </row>
    <row r="38" spans="2:23">
      <c r="B38" s="176"/>
      <c r="C38" s="176"/>
      <c r="E38" s="179"/>
      <c r="O38">
        <v>10</v>
      </c>
      <c r="Q38" s="224" t="str">
        <f t="shared" si="33"/>
        <v/>
      </c>
      <c r="T38" s="224" t="str">
        <f t="shared" si="34"/>
        <v/>
      </c>
      <c r="V38" t="s">
        <v>84</v>
      </c>
      <c r="W38" s="224" t="str">
        <f t="shared" ca="1" si="35"/>
        <v/>
      </c>
    </row>
    <row r="39" spans="2:23">
      <c r="B39" s="176"/>
      <c r="C39" s="176"/>
      <c r="O39">
        <v>11</v>
      </c>
      <c r="Q39" s="224" t="str">
        <f t="shared" si="33"/>
        <v/>
      </c>
      <c r="T39" s="224" t="str">
        <f t="shared" si="34"/>
        <v/>
      </c>
      <c r="W39" s="224" t="str">
        <f t="shared" si="35"/>
        <v/>
      </c>
    </row>
    <row r="40" spans="2:23">
      <c r="B40" s="176"/>
      <c r="C40" s="176"/>
      <c r="O40">
        <v>12</v>
      </c>
      <c r="Q40" s="224" t="str">
        <f t="shared" si="33"/>
        <v/>
      </c>
      <c r="T40" s="224" t="str">
        <f t="shared" si="34"/>
        <v/>
      </c>
      <c r="W40" s="224" t="str">
        <f t="shared" si="35"/>
        <v/>
      </c>
    </row>
    <row r="41" spans="2:23">
      <c r="B41" s="176"/>
      <c r="C41" s="176"/>
      <c r="O41">
        <v>13</v>
      </c>
      <c r="Q41" s="224" t="str">
        <f t="shared" si="33"/>
        <v/>
      </c>
      <c r="T41" s="224" t="str">
        <f t="shared" si="34"/>
        <v/>
      </c>
      <c r="W41" s="224" t="str">
        <f t="shared" si="35"/>
        <v/>
      </c>
    </row>
    <row r="42" spans="2:23">
      <c r="B42" s="176"/>
      <c r="C42" s="176"/>
      <c r="O42">
        <v>14</v>
      </c>
      <c r="Q42" s="224" t="str">
        <f t="shared" si="33"/>
        <v/>
      </c>
      <c r="T42" s="224" t="str">
        <f t="shared" si="34"/>
        <v/>
      </c>
      <c r="W42" s="224" t="str">
        <f t="shared" si="35"/>
        <v/>
      </c>
    </row>
    <row r="43" spans="2:23">
      <c r="B43" s="176"/>
      <c r="C43" s="176"/>
      <c r="O43">
        <v>15</v>
      </c>
      <c r="Q43" s="225" t="str">
        <f t="shared" si="33"/>
        <v/>
      </c>
      <c r="T43" s="225" t="str">
        <f t="shared" si="34"/>
        <v/>
      </c>
      <c r="W43" s="225" t="str">
        <f t="shared" si="35"/>
        <v/>
      </c>
    </row>
    <row r="44" spans="2:23">
      <c r="B44" s="176"/>
      <c r="C44" s="176"/>
    </row>
    <row r="45" spans="2:23">
      <c r="B45" s="176"/>
      <c r="C45" s="176"/>
    </row>
    <row r="46" spans="2:23">
      <c r="B46" s="176"/>
      <c r="C46" s="176"/>
    </row>
    <row r="47" spans="2:23">
      <c r="B47" s="176"/>
      <c r="C47" s="176"/>
      <c r="Q47" t="str">
        <f>_xlfn.XLOOKUP($P47,FinalClasses,CustFinalClasses,"",0,1)</f>
        <v/>
      </c>
    </row>
    <row r="48" spans="2:23">
      <c r="B48" s="176"/>
      <c r="C48" s="176"/>
    </row>
    <row r="49" spans="2:3">
      <c r="B49" s="176"/>
      <c r="C49" s="176"/>
    </row>
    <row r="50" spans="2:3">
      <c r="B50" s="176"/>
      <c r="C50" s="176"/>
    </row>
    <row r="51" spans="2:3">
      <c r="B51" s="176"/>
      <c r="C51" s="176"/>
    </row>
    <row r="52" spans="2:3">
      <c r="B52" s="176"/>
      <c r="C52" s="176"/>
    </row>
    <row r="53" spans="2:3">
      <c r="B53" s="176"/>
      <c r="C53" s="176"/>
    </row>
    <row r="54" spans="2:3">
      <c r="B54" s="176"/>
      <c r="C54" s="176"/>
    </row>
    <row r="55" spans="2:3">
      <c r="B55" s="176"/>
      <c r="C55" s="176"/>
    </row>
    <row r="56" spans="2:3">
      <c r="B56" s="176"/>
      <c r="C56" s="176"/>
    </row>
    <row r="57" spans="2:3">
      <c r="B57" s="176"/>
      <c r="C57" s="176"/>
    </row>
  </sheetData>
  <phoneticPr fontId="65" type="noConversion"/>
  <dataValidations count="1">
    <dataValidation type="list" allowBlank="1" showInputMessage="1" showErrorMessage="1" sqref="D3" xr:uid="{C1035322-1B24-4A8F-BEAA-C99B8B5FB3B4}">
      <formula1>"Yes,No"</formula1>
    </dataValidation>
  </dataValidation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6220E-8FEB-42D9-B6CC-E6E51E10822B}">
  <sheetPr codeName="Sheet11">
    <tabColor rgb="FFC00000"/>
    <outlinePr summaryBelow="0"/>
    <pageSetUpPr autoPageBreaks="0"/>
  </sheetPr>
  <dimension ref="A1:AA1354"/>
  <sheetViews>
    <sheetView showGridLines="0" zoomScale="90" zoomScaleNormal="90" workbookViewId="0">
      <selection activeCell="B1" sqref="B1:C1"/>
    </sheetView>
  </sheetViews>
  <sheetFormatPr defaultColWidth="9" defaultRowHeight="15"/>
  <cols>
    <col min="1" max="1" width="3.28515625" style="1" customWidth="1"/>
    <col min="2" max="2" width="22" style="1" customWidth="1"/>
    <col min="3" max="3" width="39.7109375" style="1" customWidth="1"/>
    <col min="4" max="4" width="0.7109375" style="1" customWidth="1"/>
    <col min="5" max="5" width="1.7109375" style="1" customWidth="1"/>
    <col min="6" max="6" width="2.42578125" style="1" customWidth="1"/>
    <col min="7" max="7" width="21.28515625" style="1" bestFit="1" customWidth="1"/>
    <col min="8" max="8" width="20.28515625" style="1" bestFit="1" customWidth="1"/>
    <col min="9" max="9" width="23.42578125" style="1" bestFit="1" customWidth="1"/>
    <col min="10" max="10" width="3.7109375" style="1" customWidth="1"/>
    <col min="11" max="11" width="37.28515625" style="1" customWidth="1"/>
    <col min="12" max="12" width="6.7109375" style="1" customWidth="1"/>
    <col min="13" max="13" width="13.28515625" style="1" bestFit="1" customWidth="1"/>
    <col min="14" max="14" width="8" style="1" bestFit="1" customWidth="1"/>
    <col min="15" max="15" width="11.28515625" style="1" customWidth="1"/>
    <col min="16" max="16" width="24.28515625" style="1" customWidth="1"/>
    <col min="17" max="17" width="9" style="1"/>
    <col min="18" max="18" width="16.5703125" style="1" bestFit="1" customWidth="1"/>
    <col min="19" max="19" width="20.5703125" style="1" bestFit="1" customWidth="1"/>
    <col min="20" max="20" width="45.28515625" style="1" customWidth="1"/>
    <col min="21" max="21" width="12.7109375" style="1" customWidth="1"/>
    <col min="22" max="22" width="17.42578125" style="1" bestFit="1" customWidth="1"/>
    <col min="23" max="23" width="34.5703125" style="1" bestFit="1" customWidth="1"/>
    <col min="24" max="24" width="9" style="1"/>
    <col min="25" max="25" width="33.42578125" style="1" customWidth="1"/>
    <col min="26" max="26" width="29.42578125" style="1" customWidth="1"/>
    <col min="27" max="16384" width="9" style="1"/>
  </cols>
  <sheetData>
    <row r="1" spans="1:27" ht="39" customHeight="1">
      <c r="B1" s="271" t="s">
        <v>322</v>
      </c>
      <c r="C1" s="271"/>
      <c r="F1" s="28"/>
      <c r="G1" s="1" t="s">
        <v>323</v>
      </c>
      <c r="H1" s="125"/>
      <c r="I1" s="125"/>
      <c r="J1"/>
      <c r="K1" s="107"/>
      <c r="L1" s="107"/>
      <c r="M1" s="107"/>
      <c r="N1" s="107"/>
      <c r="O1" s="107"/>
      <c r="P1" s="107"/>
      <c r="Q1" s="143"/>
      <c r="S1"/>
      <c r="T1"/>
      <c r="U1"/>
      <c r="V1"/>
      <c r="W1"/>
      <c r="X1"/>
    </row>
    <row r="2" spans="1:27" ht="18.75">
      <c r="A2" s="3"/>
      <c r="D2" s="3"/>
      <c r="E2" s="3"/>
      <c r="F2" s="145"/>
      <c r="G2" s="125"/>
      <c r="H2" s="125"/>
      <c r="I2" s="125"/>
      <c r="J2" s="136"/>
      <c r="K2" s="136" t="str">
        <f ca="1">IF(COUNTIF($K$5:$K$550,"Map")=0,"Mapping Complete","You have "&amp;COUNTIF($K$5:$K$550,"Map")&amp;" to Map")</f>
        <v>You have 1 to Map</v>
      </c>
      <c r="L2" s="136"/>
      <c r="M2" s="125"/>
      <c r="N2" s="125"/>
      <c r="O2" s="125"/>
      <c r="P2" s="125"/>
      <c r="Q2" s="3"/>
      <c r="R2"/>
      <c r="S2"/>
      <c r="T2"/>
      <c r="U2"/>
      <c r="V2"/>
      <c r="W2"/>
      <c r="X2"/>
      <c r="Y2" s="272" t="s">
        <v>191</v>
      </c>
      <c r="Z2" s="272"/>
    </row>
    <row r="3" spans="1:27" ht="21">
      <c r="A3" s="3"/>
      <c r="B3" s="270" t="s">
        <v>183</v>
      </c>
      <c r="C3" s="270"/>
      <c r="D3" s="3"/>
      <c r="E3" s="137"/>
      <c r="F3"/>
      <c r="G3" s="273" t="s">
        <v>255</v>
      </c>
      <c r="H3" s="273"/>
      <c r="I3" s="273"/>
      <c r="J3"/>
      <c r="K3" s="108" t="s">
        <v>186</v>
      </c>
      <c r="L3"/>
      <c r="M3" s="273" t="s">
        <v>181</v>
      </c>
      <c r="N3" s="273"/>
      <c r="O3" s="273"/>
      <c r="P3" s="273"/>
      <c r="Q3" s="133"/>
      <c r="R3" s="110"/>
      <c r="S3" s="135"/>
      <c r="T3" s="135"/>
      <c r="U3" s="135" t="s">
        <v>182</v>
      </c>
      <c r="V3" s="135"/>
      <c r="W3" s="135"/>
      <c r="X3"/>
      <c r="Y3" s="104" t="s">
        <v>188</v>
      </c>
      <c r="Z3" s="104" t="s">
        <v>190</v>
      </c>
    </row>
    <row r="4" spans="1:27">
      <c r="A4" s="3"/>
      <c r="D4" s="3"/>
      <c r="E4" s="3"/>
      <c r="F4"/>
      <c r="G4" s="153" t="s">
        <v>120</v>
      </c>
      <c r="H4" s="153" t="s">
        <v>119</v>
      </c>
      <c r="I4" s="153" t="s">
        <v>257</v>
      </c>
      <c r="J4"/>
      <c r="K4" s="108" t="s">
        <v>193</v>
      </c>
      <c r="L4"/>
      <c r="M4" s="153" t="s">
        <v>36</v>
      </c>
      <c r="N4" s="153" t="s">
        <v>254</v>
      </c>
      <c r="O4" s="153" t="s">
        <v>35</v>
      </c>
      <c r="P4" s="153" t="s">
        <v>192</v>
      </c>
      <c r="Q4" s="134"/>
      <c r="R4" s="252" t="s">
        <v>159</v>
      </c>
      <c r="S4" s="252" t="s">
        <v>47</v>
      </c>
      <c r="T4" s="252" t="s">
        <v>256</v>
      </c>
      <c r="U4" s="252" t="s">
        <v>48</v>
      </c>
      <c r="V4" s="252" t="s">
        <v>152</v>
      </c>
      <c r="W4" s="253" t="s">
        <v>49</v>
      </c>
      <c r="X4" s="254"/>
      <c r="Y4" s="251" t="s">
        <v>371</v>
      </c>
      <c r="Z4" s="251" t="s">
        <v>187</v>
      </c>
      <c r="AA4" s="251" t="s">
        <v>189</v>
      </c>
    </row>
    <row r="5" spans="1:27">
      <c r="A5" s="3"/>
      <c r="B5" s="3"/>
      <c r="C5" s="3"/>
      <c r="D5" s="3"/>
      <c r="E5"/>
      <c r="F5"/>
      <c r="G5" s="125" t="str" cm="1">
        <f t="array" ref="G5">_xll.ACCOUNTCLASSNAME(cpy,H5)</f>
        <v>Connection 'Connection waiting to be created' not found in workbook.</v>
      </c>
      <c r="H5" s="152" t="str" cm="1">
        <f t="array" ref="H5">_xll.EXPANDACCOUNTCLASSRANGE(cpy,)</f>
        <v>Connection 'Connection waiting to be created' not found in workbook.</v>
      </c>
      <c r="I5" s="125" t="str">
        <f>H5&amp;" - "&amp;_xlfn.XLOOKUP(H5,$M$5:$M$5000,$N$5:$N$5000,"Not found",0,)</f>
        <v>Connection 'Connection waiting to be created' not found in workbook. - Connection 'Connection waiting to be created' not found in workbook.</v>
      </c>
      <c r="J5" s="107"/>
      <c r="K5" s="256" t="str">
        <f ca="1">TRIM(IFERROR(MatchClass($I5,tblSTD[[Account Class ID]:[Return Class]],2),IFERROR(MatchClass($H5,tblSTD[[ReClassified Class]:[Return Class]],3),"Map")))</f>
        <v>Map</v>
      </c>
      <c r="L5" s="107"/>
      <c r="M5" s="125" t="str" cm="1">
        <f t="array" ref="M5">_xll.ACCOUNTCLASS(cpy,$O5)</f>
        <v>Connection 'Connection waiting to be created' not found in workbook.</v>
      </c>
      <c r="N5" s="125" t="str" cm="1">
        <f t="array" ref="N5">_xll.ACCOUNTTYPE(cpy,O5)</f>
        <v>Connection 'Connection waiting to be created' not found in workbook.</v>
      </c>
      <c r="O5" s="125" t="str" cm="1">
        <f t="array" ref="O5">_xll.EXPANDACCOUNTRANGE(cpy,,TRUE)</f>
        <v>Connection 'Connection waiting to be created' not found in workbook.</v>
      </c>
      <c r="P5" s="125" t="str" cm="1">
        <f t="array" ref="P5">_xll.ACCOUNTNAME(cpy,$O5)</f>
        <v>Connection 'Connection waiting to be created' not found in workbook.</v>
      </c>
      <c r="Q5" s="143"/>
      <c r="R5" t="s">
        <v>44</v>
      </c>
      <c r="S5" t="s">
        <v>203</v>
      </c>
      <c r="T5" t="s">
        <v>372</v>
      </c>
      <c r="U5" t="s">
        <v>51</v>
      </c>
      <c r="V5" t="s">
        <v>154</v>
      </c>
      <c r="W5" t="s">
        <v>126</v>
      </c>
      <c r="X5"/>
      <c r="Y5" t="s">
        <v>372</v>
      </c>
      <c r="Z5" t="s">
        <v>44</v>
      </c>
      <c r="AA5" t="str" cm="1">
        <f t="array" aca="1" ref="AA5" ca="1">_xlfn.TEXTJOIN(";",TRUE,IF(Y5=tblMappings[],CustClass,""))</f>
        <v/>
      </c>
    </row>
    <row r="6" spans="1:27" ht="18" customHeight="1">
      <c r="A6" s="109"/>
      <c r="B6" s="146" t="s">
        <v>339</v>
      </c>
      <c r="C6" s="109"/>
      <c r="D6" s="112"/>
      <c r="E6"/>
      <c r="F6"/>
      <c r="G6" s="125"/>
      <c r="H6" s="152"/>
      <c r="I6" s="125"/>
      <c r="K6" s="256"/>
      <c r="M6" s="125"/>
      <c r="N6" s="125"/>
      <c r="O6" s="125"/>
      <c r="P6" s="125"/>
      <c r="Q6" s="143"/>
      <c r="R6" t="s">
        <v>55</v>
      </c>
      <c r="S6" t="s">
        <v>205</v>
      </c>
      <c r="T6" t="s">
        <v>373</v>
      </c>
      <c r="U6" t="s">
        <v>51</v>
      </c>
      <c r="V6" t="s">
        <v>154</v>
      </c>
      <c r="W6" t="s">
        <v>127</v>
      </c>
      <c r="X6"/>
      <c r="Y6" t="s">
        <v>373</v>
      </c>
      <c r="Z6" t="s">
        <v>55</v>
      </c>
      <c r="AA6" t="str" cm="1">
        <f t="array" aca="1" ref="AA6" ca="1">_xlfn.TEXTJOIN(";",TRUE,IF(Y6=tblMappings[],CustClass,""))</f>
        <v/>
      </c>
    </row>
    <row r="7" spans="1:27" ht="15.75">
      <c r="A7" s="109"/>
      <c r="B7" s="237" t="s">
        <v>261</v>
      </c>
      <c r="C7" s="109"/>
      <c r="D7" s="112"/>
      <c r="E7"/>
      <c r="F7"/>
      <c r="G7" s="125"/>
      <c r="H7" s="152"/>
      <c r="I7" s="125"/>
      <c r="K7" s="256"/>
      <c r="M7" s="125"/>
      <c r="N7" s="125"/>
      <c r="O7" s="125"/>
      <c r="P7" s="125"/>
      <c r="Q7" s="143"/>
      <c r="R7" t="s">
        <v>58</v>
      </c>
      <c r="S7" t="s">
        <v>209</v>
      </c>
      <c r="T7" t="s">
        <v>374</v>
      </c>
      <c r="U7" t="s">
        <v>51</v>
      </c>
      <c r="V7" t="s">
        <v>154</v>
      </c>
      <c r="W7" t="s">
        <v>59</v>
      </c>
      <c r="X7"/>
      <c r="Y7" t="s">
        <v>374</v>
      </c>
      <c r="Z7" t="s">
        <v>58</v>
      </c>
      <c r="AA7" t="str" cm="1">
        <f t="array" aca="1" ref="AA7" ca="1">_xlfn.TEXTJOIN(";",TRUE,IF(Y7=tblMappings[],CustClass,""))</f>
        <v/>
      </c>
    </row>
    <row r="8" spans="1:27" ht="15.75">
      <c r="A8" s="109"/>
      <c r="B8" s="238" t="s">
        <v>363</v>
      </c>
      <c r="C8" s="109"/>
      <c r="D8" s="109"/>
      <c r="E8"/>
      <c r="F8"/>
      <c r="G8" s="125"/>
      <c r="H8" s="152"/>
      <c r="I8" s="125"/>
      <c r="K8" s="256"/>
      <c r="M8" s="125"/>
      <c r="N8" s="125"/>
      <c r="O8" s="125"/>
      <c r="P8" s="125"/>
      <c r="Q8" s="143"/>
      <c r="R8" t="s">
        <v>60</v>
      </c>
      <c r="S8" t="s">
        <v>210</v>
      </c>
      <c r="T8" t="s">
        <v>375</v>
      </c>
      <c r="U8" t="s">
        <v>51</v>
      </c>
      <c r="V8" t="s">
        <v>156</v>
      </c>
      <c r="W8" t="s">
        <v>128</v>
      </c>
      <c r="X8"/>
      <c r="Y8" t="s">
        <v>375</v>
      </c>
      <c r="Z8" t="s">
        <v>60</v>
      </c>
      <c r="AA8" t="str" cm="1">
        <f t="array" aca="1" ref="AA8" ca="1">_xlfn.TEXTJOIN(";",TRUE,IF(Y8=tblMappings[],CustClass,""))</f>
        <v/>
      </c>
    </row>
    <row r="9" spans="1:27" ht="15.75">
      <c r="A9" s="109"/>
      <c r="B9" s="238" t="s">
        <v>258</v>
      </c>
      <c r="C9" s="109"/>
      <c r="D9" s="130"/>
      <c r="E9"/>
      <c r="F9"/>
      <c r="G9" s="125"/>
      <c r="H9" s="152"/>
      <c r="I9" s="125"/>
      <c r="K9" s="256"/>
      <c r="M9" s="125"/>
      <c r="N9" s="125"/>
      <c r="O9" s="125"/>
      <c r="P9" s="125"/>
      <c r="Q9" s="143"/>
      <c r="R9" t="s">
        <v>86</v>
      </c>
      <c r="S9" t="s">
        <v>224</v>
      </c>
      <c r="T9" t="s">
        <v>376</v>
      </c>
      <c r="U9" t="s">
        <v>51</v>
      </c>
      <c r="V9" t="s">
        <v>156</v>
      </c>
      <c r="W9" t="s">
        <v>129</v>
      </c>
      <c r="X9"/>
      <c r="Y9" t="s">
        <v>376</v>
      </c>
      <c r="Z9" t="s">
        <v>86</v>
      </c>
      <c r="AA9" t="str" cm="1">
        <f t="array" aca="1" ref="AA9" ca="1">_xlfn.TEXTJOIN(";",TRUE,IF(Y9=tblMappings[],CustClass,""))</f>
        <v/>
      </c>
    </row>
    <row r="10" spans="1:27" ht="15.75">
      <c r="A10" s="109"/>
      <c r="B10" s="238" t="s">
        <v>184</v>
      </c>
      <c r="C10" s="109"/>
      <c r="D10" s="130"/>
      <c r="E10"/>
      <c r="F10"/>
      <c r="G10" s="125"/>
      <c r="H10" s="152"/>
      <c r="I10" s="125"/>
      <c r="K10" s="256"/>
      <c r="M10" s="125"/>
      <c r="N10" s="125"/>
      <c r="O10" s="125"/>
      <c r="P10" s="125"/>
      <c r="Q10" s="143"/>
      <c r="R10" t="s">
        <v>88</v>
      </c>
      <c r="S10" t="s">
        <v>225</v>
      </c>
      <c r="T10" t="s">
        <v>377</v>
      </c>
      <c r="U10" t="s">
        <v>51</v>
      </c>
      <c r="V10" t="s">
        <v>156</v>
      </c>
      <c r="W10" t="s">
        <v>89</v>
      </c>
      <c r="X10"/>
      <c r="Y10" t="s">
        <v>377</v>
      </c>
      <c r="Z10" t="s">
        <v>88</v>
      </c>
      <c r="AA10" t="str" cm="1">
        <f t="array" aca="1" ref="AA10" ca="1">_xlfn.TEXTJOIN(";",TRUE,IF(Y10=tblMappings[],CustClass,""))</f>
        <v/>
      </c>
    </row>
    <row r="11" spans="1:27" ht="16.899999999999999" customHeight="1">
      <c r="A11" s="109"/>
      <c r="B11" s="238" t="s">
        <v>185</v>
      </c>
      <c r="C11" s="109"/>
      <c r="D11" s="109"/>
      <c r="E11"/>
      <c r="F11"/>
      <c r="G11" s="125"/>
      <c r="H11" s="152"/>
      <c r="I11" s="125"/>
      <c r="K11" s="256"/>
      <c r="M11" s="125"/>
      <c r="N11" s="125"/>
      <c r="O11" s="125"/>
      <c r="P11" s="125"/>
      <c r="Q11" s="143"/>
      <c r="R11" t="s">
        <v>173</v>
      </c>
      <c r="S11" t="s">
        <v>378</v>
      </c>
      <c r="T11" t="s">
        <v>379</v>
      </c>
      <c r="U11" t="s">
        <v>51</v>
      </c>
      <c r="V11" t="s">
        <v>154</v>
      </c>
      <c r="W11" t="s">
        <v>380</v>
      </c>
      <c r="X11"/>
      <c r="Y11" t="s">
        <v>379</v>
      </c>
      <c r="Z11" t="s">
        <v>173</v>
      </c>
      <c r="AA11" t="str" cm="1">
        <f t="array" aca="1" ref="AA11" ca="1">_xlfn.TEXTJOIN(";",TRUE,IF(Y11=tblMappings[],CustClass,""))</f>
        <v/>
      </c>
    </row>
    <row r="12" spans="1:27" ht="15.75">
      <c r="A12" s="109"/>
      <c r="B12" s="238" t="s">
        <v>200</v>
      </c>
      <c r="C12" s="109"/>
      <c r="D12" s="109"/>
      <c r="E12"/>
      <c r="F12"/>
      <c r="G12" s="125"/>
      <c r="H12" s="152"/>
      <c r="I12" s="125"/>
      <c r="K12" s="256"/>
      <c r="M12" s="125"/>
      <c r="N12" s="125"/>
      <c r="O12" s="125"/>
      <c r="P12" s="125"/>
      <c r="Q12" s="143"/>
      <c r="R12" t="s">
        <v>173</v>
      </c>
      <c r="S12" t="s">
        <v>381</v>
      </c>
      <c r="T12" t="s">
        <v>379</v>
      </c>
      <c r="U12" t="s">
        <v>51</v>
      </c>
      <c r="V12" t="s">
        <v>154</v>
      </c>
      <c r="W12" t="s">
        <v>382</v>
      </c>
      <c r="X12"/>
      <c r="Y12" t="s">
        <v>383</v>
      </c>
      <c r="Z12" t="s">
        <v>92</v>
      </c>
      <c r="AA12" t="str" cm="1">
        <f t="array" aca="1" ref="AA12" ca="1">_xlfn.TEXTJOIN(";",TRUE,IF(Y12=tblMappings[],CustClass,""))</f>
        <v/>
      </c>
    </row>
    <row r="13" spans="1:27" ht="15.75">
      <c r="A13" s="109"/>
      <c r="B13" s="238" t="s">
        <v>268</v>
      </c>
      <c r="C13" s="109"/>
      <c r="D13" s="112"/>
      <c r="E13"/>
      <c r="F13"/>
      <c r="G13" s="125"/>
      <c r="H13" s="152"/>
      <c r="I13" s="125"/>
      <c r="K13" s="256"/>
      <c r="M13" s="125"/>
      <c r="N13" s="125"/>
      <c r="O13" s="125"/>
      <c r="P13" s="125"/>
      <c r="Q13" s="143"/>
      <c r="R13" t="s">
        <v>92</v>
      </c>
      <c r="S13" t="s">
        <v>229</v>
      </c>
      <c r="T13" t="s">
        <v>383</v>
      </c>
      <c r="U13" t="s">
        <v>51</v>
      </c>
      <c r="V13" t="s">
        <v>31</v>
      </c>
      <c r="W13" t="s">
        <v>130</v>
      </c>
      <c r="X13"/>
      <c r="Y13" t="s">
        <v>384</v>
      </c>
      <c r="Z13" t="s">
        <v>99</v>
      </c>
      <c r="AA13" t="str" cm="1">
        <f t="array" aca="1" ref="AA13" ca="1">_xlfn.TEXTJOIN(";",TRUE,IF(Y13=tblMappings[],CustClass,""))</f>
        <v/>
      </c>
    </row>
    <row r="14" spans="1:27" ht="15.75">
      <c r="A14" s="109"/>
      <c r="B14" s="238" t="s">
        <v>201</v>
      </c>
      <c r="C14" s="109"/>
      <c r="D14" s="112"/>
      <c r="E14"/>
      <c r="F14"/>
      <c r="G14" s="125"/>
      <c r="H14" s="152"/>
      <c r="I14" s="125"/>
      <c r="K14" s="256"/>
      <c r="M14" s="125"/>
      <c r="N14" s="125"/>
      <c r="O14" s="125"/>
      <c r="P14" s="125"/>
      <c r="Q14" s="143"/>
      <c r="R14" t="s">
        <v>92</v>
      </c>
      <c r="S14" t="s">
        <v>230</v>
      </c>
      <c r="T14" t="s">
        <v>383</v>
      </c>
      <c r="U14" t="s">
        <v>51</v>
      </c>
      <c r="V14" t="s">
        <v>31</v>
      </c>
      <c r="W14" t="s">
        <v>131</v>
      </c>
      <c r="X14"/>
      <c r="Y14" t="s">
        <v>385</v>
      </c>
      <c r="Z14" t="s">
        <v>101</v>
      </c>
      <c r="AA14" t="str" cm="1">
        <f t="array" aca="1" ref="AA14" ca="1">_xlfn.TEXTJOIN(";",TRUE,IF(Y14=tblMappings[],CustClass,""))</f>
        <v/>
      </c>
    </row>
    <row r="15" spans="1:27" ht="15.75">
      <c r="A15" s="109"/>
      <c r="B15" s="238" t="s">
        <v>364</v>
      </c>
      <c r="C15" s="109"/>
      <c r="D15" s="109"/>
      <c r="E15"/>
      <c r="F15"/>
      <c r="G15" s="125"/>
      <c r="H15" s="152"/>
      <c r="I15" s="125"/>
      <c r="K15" s="256"/>
      <c r="M15" s="125"/>
      <c r="N15" s="125"/>
      <c r="O15" s="125"/>
      <c r="P15" s="125"/>
      <c r="Q15" s="143"/>
      <c r="R15" t="s">
        <v>92</v>
      </c>
      <c r="S15" t="s">
        <v>231</v>
      </c>
      <c r="T15" t="s">
        <v>383</v>
      </c>
      <c r="U15" t="s">
        <v>51</v>
      </c>
      <c r="V15" t="s">
        <v>31</v>
      </c>
      <c r="W15" t="s">
        <v>132</v>
      </c>
      <c r="X15"/>
      <c r="Y15" t="s">
        <v>386</v>
      </c>
      <c r="Z15" t="s">
        <v>106</v>
      </c>
      <c r="AA15" t="str" cm="1">
        <f t="array" aca="1" ref="AA15" ca="1">_xlfn.TEXTJOIN(";",TRUE,IF(Y15=tblMappings[],CustClass,""))</f>
        <v/>
      </c>
    </row>
    <row r="16" spans="1:27" ht="15.75">
      <c r="A16" s="109"/>
      <c r="B16" s="238" t="s">
        <v>365</v>
      </c>
      <c r="C16" s="109"/>
      <c r="D16" s="109"/>
      <c r="E16"/>
      <c r="F16"/>
      <c r="G16" s="125"/>
      <c r="H16" s="152"/>
      <c r="I16" s="125"/>
      <c r="K16" s="256"/>
      <c r="M16" s="125"/>
      <c r="N16" s="125"/>
      <c r="O16" s="125"/>
      <c r="P16" s="125"/>
      <c r="Q16" s="143"/>
      <c r="R16" t="s">
        <v>99</v>
      </c>
      <c r="S16" t="s">
        <v>237</v>
      </c>
      <c r="T16" t="s">
        <v>384</v>
      </c>
      <c r="U16" t="s">
        <v>51</v>
      </c>
      <c r="V16" t="s">
        <v>154</v>
      </c>
      <c r="W16" t="s">
        <v>133</v>
      </c>
      <c r="X16"/>
      <c r="Y16" t="s">
        <v>387</v>
      </c>
      <c r="Z16" t="s">
        <v>45</v>
      </c>
      <c r="AA16" t="str" cm="1">
        <f t="array" aca="1" ref="AA16" ca="1">_xlfn.TEXTJOIN(";",TRUE,IF(Y16=tblMappings[],CustClass,""))</f>
        <v/>
      </c>
    </row>
    <row r="17" spans="1:27" ht="15.75">
      <c r="A17" s="109"/>
      <c r="B17" s="236"/>
      <c r="C17" s="109"/>
      <c r="D17" s="109"/>
      <c r="E17"/>
      <c r="F17"/>
      <c r="G17" s="125"/>
      <c r="H17" s="152"/>
      <c r="I17" s="125"/>
      <c r="K17" s="256"/>
      <c r="M17" s="125"/>
      <c r="N17" s="125"/>
      <c r="O17" s="125"/>
      <c r="P17" s="125"/>
      <c r="Q17" s="143"/>
      <c r="R17" t="s">
        <v>99</v>
      </c>
      <c r="S17" t="s">
        <v>244</v>
      </c>
      <c r="T17" t="s">
        <v>384</v>
      </c>
      <c r="U17" t="s">
        <v>51</v>
      </c>
      <c r="V17" t="s">
        <v>154</v>
      </c>
      <c r="W17" t="s">
        <v>135</v>
      </c>
      <c r="X17"/>
      <c r="Y17" t="s">
        <v>388</v>
      </c>
      <c r="Z17" t="s">
        <v>54</v>
      </c>
      <c r="AA17" t="str" cm="1">
        <f t="array" aca="1" ref="AA17" ca="1">_xlfn.TEXTJOIN(";",TRUE,IF(Y17=tblMappings[],CustClass,""))</f>
        <v/>
      </c>
    </row>
    <row r="18" spans="1:27">
      <c r="A18" s="109"/>
      <c r="B18" s="146" t="s">
        <v>359</v>
      </c>
      <c r="C18" s="109"/>
      <c r="D18" s="109"/>
      <c r="E18"/>
      <c r="F18"/>
      <c r="G18" s="125"/>
      <c r="H18" s="152"/>
      <c r="I18" s="125"/>
      <c r="K18" s="256"/>
      <c r="M18" s="125"/>
      <c r="N18" s="125"/>
      <c r="O18" s="125"/>
      <c r="P18" s="125"/>
      <c r="Q18" s="143"/>
      <c r="R18" t="s">
        <v>99</v>
      </c>
      <c r="S18" t="s">
        <v>249</v>
      </c>
      <c r="T18" t="s">
        <v>384</v>
      </c>
      <c r="U18" t="s">
        <v>51</v>
      </c>
      <c r="V18" t="s">
        <v>154</v>
      </c>
      <c r="W18" t="s">
        <v>136</v>
      </c>
      <c r="X18"/>
      <c r="Y18" t="s">
        <v>389</v>
      </c>
      <c r="Z18" t="s">
        <v>57</v>
      </c>
      <c r="AA18" t="str" cm="1">
        <f t="array" aca="1" ref="AA18" ca="1">_xlfn.TEXTJOIN(";",TRUE,IF(Y18=tblMappings[],CustClass,""))</f>
        <v/>
      </c>
    </row>
    <row r="19" spans="1:27" ht="15.75">
      <c r="A19" s="109"/>
      <c r="B19" s="239" t="s">
        <v>366</v>
      </c>
      <c r="C19" s="240" t="s">
        <v>321</v>
      </c>
      <c r="D19" s="109"/>
      <c r="E19"/>
      <c r="F19"/>
      <c r="G19" s="125"/>
      <c r="H19" s="152"/>
      <c r="I19" s="125"/>
      <c r="K19" s="256"/>
      <c r="M19" s="125"/>
      <c r="N19" s="125"/>
      <c r="O19" s="125"/>
      <c r="P19" s="125"/>
      <c r="Q19" s="143"/>
      <c r="R19" t="s">
        <v>101</v>
      </c>
      <c r="S19" t="s">
        <v>226</v>
      </c>
      <c r="T19" t="s">
        <v>385</v>
      </c>
      <c r="U19" t="s">
        <v>51</v>
      </c>
      <c r="V19" t="s">
        <v>156</v>
      </c>
      <c r="W19" t="s">
        <v>90</v>
      </c>
      <c r="X19"/>
      <c r="Y19" t="s">
        <v>390</v>
      </c>
      <c r="Z19" t="s">
        <v>93</v>
      </c>
      <c r="AA19" t="str" cm="1">
        <f t="array" aca="1" ref="AA19" ca="1">_xlfn.TEXTJOIN(";",TRUE,IF(Y19=tblMappings[],CustClass,""))</f>
        <v/>
      </c>
    </row>
    <row r="20" spans="1:27" ht="15.75">
      <c r="A20" s="109"/>
      <c r="B20" s="234" t="s">
        <v>340</v>
      </c>
      <c r="C20" s="240"/>
      <c r="D20" s="109"/>
      <c r="E20"/>
      <c r="F20"/>
      <c r="G20" s="125"/>
      <c r="H20" s="152"/>
      <c r="I20" s="125"/>
      <c r="K20" s="256"/>
      <c r="M20" s="125"/>
      <c r="N20" s="125"/>
      <c r="O20" s="125"/>
      <c r="P20" s="125"/>
      <c r="Q20" s="143"/>
      <c r="R20" t="s">
        <v>101</v>
      </c>
      <c r="S20" t="s">
        <v>238</v>
      </c>
      <c r="T20" t="s">
        <v>385</v>
      </c>
      <c r="U20" t="s">
        <v>51</v>
      </c>
      <c r="V20" t="s">
        <v>87</v>
      </c>
      <c r="W20" t="s">
        <v>134</v>
      </c>
      <c r="X20"/>
      <c r="Y20" t="s">
        <v>391</v>
      </c>
      <c r="Z20" t="s">
        <v>96</v>
      </c>
      <c r="AA20" t="str" cm="1">
        <f t="array" aca="1" ref="AA20" ca="1">_xlfn.TEXTJOIN(";",TRUE,IF(Y20=tblMappings[],CustClass,""))</f>
        <v/>
      </c>
    </row>
    <row r="21" spans="1:27" ht="15.75">
      <c r="A21" s="109"/>
      <c r="B21" s="148" t="s">
        <v>423</v>
      </c>
      <c r="C21" s="240"/>
      <c r="D21" s="109"/>
      <c r="E21"/>
      <c r="F21"/>
      <c r="G21" s="125"/>
      <c r="H21" s="152"/>
      <c r="I21" s="125"/>
      <c r="K21" s="256"/>
      <c r="M21" s="125"/>
      <c r="N21" s="125"/>
      <c r="O21" s="125"/>
      <c r="P21" s="125"/>
      <c r="Q21" s="143"/>
      <c r="R21" t="s">
        <v>106</v>
      </c>
      <c r="S21" t="s">
        <v>243</v>
      </c>
      <c r="T21" t="s">
        <v>386</v>
      </c>
      <c r="U21" t="s">
        <v>51</v>
      </c>
      <c r="V21" t="s">
        <v>154</v>
      </c>
      <c r="W21" t="s">
        <v>107</v>
      </c>
      <c r="X21"/>
      <c r="Y21" t="s">
        <v>392</v>
      </c>
      <c r="Z21" t="s">
        <v>97</v>
      </c>
      <c r="AA21" t="str" cm="1">
        <f t="array" aca="1" ref="AA21" ca="1">_xlfn.TEXTJOIN(";",TRUE,IF(Y21=tblMappings[],CustClass,""))</f>
        <v/>
      </c>
    </row>
    <row r="22" spans="1:27" ht="15.75">
      <c r="A22" s="109"/>
      <c r="B22" s="234" t="s">
        <v>316</v>
      </c>
      <c r="C22" s="241"/>
      <c r="D22" s="111"/>
      <c r="E22"/>
      <c r="F22"/>
      <c r="G22" s="125"/>
      <c r="H22" s="152"/>
      <c r="I22" s="125"/>
      <c r="K22" s="256"/>
      <c r="M22" s="125"/>
      <c r="N22" s="125"/>
      <c r="O22" s="125"/>
      <c r="P22" s="125"/>
      <c r="Q22" s="143"/>
      <c r="R22" t="s">
        <v>39</v>
      </c>
      <c r="S22" t="s">
        <v>207</v>
      </c>
      <c r="T22" t="s">
        <v>393</v>
      </c>
      <c r="U22" t="s">
        <v>56</v>
      </c>
      <c r="V22" t="s">
        <v>10</v>
      </c>
      <c r="W22" t="s">
        <v>39</v>
      </c>
      <c r="X22"/>
      <c r="Y22" t="s">
        <v>394</v>
      </c>
      <c r="Z22" t="s">
        <v>104</v>
      </c>
      <c r="AA22" t="str" cm="1">
        <f t="array" aca="1" ref="AA22" ca="1">_xlfn.TEXTJOIN(";",TRUE,IF(Y22=tblMappings[],CustClass,""))</f>
        <v/>
      </c>
    </row>
    <row r="23" spans="1:27" ht="15.75">
      <c r="A23" s="109"/>
      <c r="B23" s="242" t="s">
        <v>194</v>
      </c>
      <c r="C23" s="241"/>
      <c r="D23" s="109"/>
      <c r="E23"/>
      <c r="F23"/>
      <c r="G23" s="125"/>
      <c r="H23" s="152"/>
      <c r="I23" s="125"/>
      <c r="K23" s="256"/>
      <c r="M23" s="125"/>
      <c r="N23" s="125"/>
      <c r="O23" s="125"/>
      <c r="P23" s="125"/>
      <c r="Q23" s="143"/>
      <c r="R23" t="s">
        <v>61</v>
      </c>
      <c r="S23" t="s">
        <v>211</v>
      </c>
      <c r="T23" t="s">
        <v>395</v>
      </c>
      <c r="U23" t="s">
        <v>56</v>
      </c>
      <c r="V23" t="s">
        <v>56</v>
      </c>
      <c r="W23" t="s">
        <v>62</v>
      </c>
      <c r="X23"/>
      <c r="Y23" t="s">
        <v>396</v>
      </c>
      <c r="Z23" t="s">
        <v>105</v>
      </c>
      <c r="AA23" t="str" cm="1">
        <f t="array" aca="1" ref="AA23" ca="1">_xlfn.TEXTJOIN(";",TRUE,IF(Y23=tblMappings[],CustClass,""))</f>
        <v/>
      </c>
    </row>
    <row r="24" spans="1:27" ht="15.75">
      <c r="A24" s="109"/>
      <c r="B24" s="234" t="s">
        <v>317</v>
      </c>
      <c r="C24" s="241"/>
      <c r="D24" s="109"/>
      <c r="E24"/>
      <c r="F24"/>
      <c r="G24" s="125"/>
      <c r="H24" s="152"/>
      <c r="I24" s="125"/>
      <c r="K24" s="256"/>
      <c r="M24" s="125"/>
      <c r="N24" s="125"/>
      <c r="O24" s="125"/>
      <c r="P24" s="125"/>
      <c r="Q24" s="143"/>
      <c r="R24" t="s">
        <v>63</v>
      </c>
      <c r="S24" t="s">
        <v>212</v>
      </c>
      <c r="T24" t="s">
        <v>397</v>
      </c>
      <c r="U24" t="s">
        <v>56</v>
      </c>
      <c r="V24" t="s">
        <v>56</v>
      </c>
      <c r="W24" t="s">
        <v>64</v>
      </c>
      <c r="X24"/>
      <c r="Y24" t="s">
        <v>398</v>
      </c>
      <c r="Z24" t="s">
        <v>108</v>
      </c>
      <c r="AA24" t="str" cm="1">
        <f t="array" aca="1" ref="AA24" ca="1">_xlfn.TEXTJOIN(";",TRUE,IF(Y24=tblMappings[],CustClass,""))</f>
        <v/>
      </c>
    </row>
    <row r="25" spans="1:27" ht="15.75">
      <c r="A25" s="109"/>
      <c r="B25" s="234" t="s">
        <v>318</v>
      </c>
      <c r="C25" s="241"/>
      <c r="D25" s="109"/>
      <c r="E25"/>
      <c r="F25"/>
      <c r="G25" s="125"/>
      <c r="H25" s="152"/>
      <c r="I25" s="125"/>
      <c r="K25" s="256"/>
      <c r="M25" s="125"/>
      <c r="N25" s="125"/>
      <c r="O25" s="125"/>
      <c r="P25" s="125"/>
      <c r="Q25" s="143"/>
      <c r="R25" t="s">
        <v>65</v>
      </c>
      <c r="S25" t="s">
        <v>213</v>
      </c>
      <c r="T25" t="s">
        <v>399</v>
      </c>
      <c r="U25" t="s">
        <v>56</v>
      </c>
      <c r="V25" t="s">
        <v>56</v>
      </c>
      <c r="W25" t="s">
        <v>66</v>
      </c>
      <c r="X25"/>
      <c r="Y25" t="s">
        <v>400</v>
      </c>
      <c r="Z25" t="s">
        <v>113</v>
      </c>
      <c r="AA25" t="str" cm="1">
        <f t="array" aca="1" ref="AA25" ca="1">_xlfn.TEXTJOIN(";",TRUE,IF(Y25=tblMappings[],CustClass,""))</f>
        <v/>
      </c>
    </row>
    <row r="26" spans="1:27" ht="15.75">
      <c r="A26" s="109"/>
      <c r="B26" s="234" t="s">
        <v>195</v>
      </c>
      <c r="C26" s="241"/>
      <c r="D26" s="109"/>
      <c r="E26"/>
      <c r="F26"/>
      <c r="G26" s="125"/>
      <c r="H26" s="152"/>
      <c r="I26" s="125"/>
      <c r="K26" s="256"/>
      <c r="M26" s="125"/>
      <c r="N26" s="125"/>
      <c r="O26" s="125"/>
      <c r="P26" s="125"/>
      <c r="Q26" s="143"/>
      <c r="R26" t="s">
        <v>67</v>
      </c>
      <c r="S26" t="s">
        <v>214</v>
      </c>
      <c r="T26" t="s">
        <v>401</v>
      </c>
      <c r="U26" t="s">
        <v>56</v>
      </c>
      <c r="V26" t="s">
        <v>56</v>
      </c>
      <c r="W26" t="s">
        <v>68</v>
      </c>
      <c r="X26"/>
      <c r="Y26" t="s">
        <v>402</v>
      </c>
      <c r="Z26" t="s">
        <v>114</v>
      </c>
      <c r="AA26" t="str" cm="1">
        <f t="array" aca="1" ref="AA26" ca="1">_xlfn.TEXTJOIN(";",TRUE,IF(Y26=tblMappings[],CustClass,""))</f>
        <v/>
      </c>
    </row>
    <row r="27" spans="1:27" ht="15.75">
      <c r="A27" s="109"/>
      <c r="B27" s="239" t="s">
        <v>367</v>
      </c>
      <c r="C27" s="241"/>
      <c r="D27" s="109"/>
      <c r="E27"/>
      <c r="F27"/>
      <c r="G27" s="125"/>
      <c r="H27" s="152"/>
      <c r="I27" s="125"/>
      <c r="K27" s="256"/>
      <c r="M27" s="125"/>
      <c r="N27" s="125"/>
      <c r="O27" s="125"/>
      <c r="P27" s="125"/>
      <c r="Q27" s="143"/>
      <c r="R27" t="s">
        <v>69</v>
      </c>
      <c r="S27" t="s">
        <v>215</v>
      </c>
      <c r="T27" t="s">
        <v>403</v>
      </c>
      <c r="U27" t="s">
        <v>56</v>
      </c>
      <c r="V27" t="s">
        <v>158</v>
      </c>
      <c r="W27" t="s">
        <v>70</v>
      </c>
      <c r="X27"/>
      <c r="Y27" t="s">
        <v>404</v>
      </c>
      <c r="Z27" t="s">
        <v>115</v>
      </c>
      <c r="AA27" t="str" cm="1">
        <f t="array" aca="1" ref="AA27" ca="1">_xlfn.TEXTJOIN(";",TRUE,IF(Y27=tblMappings[],CustClass,""))</f>
        <v/>
      </c>
    </row>
    <row r="28" spans="1:27">
      <c r="A28" s="109"/>
      <c r="B28" s="148"/>
      <c r="C28" s="109"/>
      <c r="D28" s="109"/>
      <c r="E28"/>
      <c r="F28"/>
      <c r="G28" s="125"/>
      <c r="H28" s="152"/>
      <c r="I28" s="125"/>
      <c r="K28" s="256"/>
      <c r="M28" s="125"/>
      <c r="N28" s="125"/>
      <c r="O28" s="125"/>
      <c r="P28" s="125"/>
      <c r="Q28" s="143"/>
      <c r="R28" t="s">
        <v>71</v>
      </c>
      <c r="S28" t="s">
        <v>216</v>
      </c>
      <c r="T28" t="s">
        <v>405</v>
      </c>
      <c r="U28" t="s">
        <v>56</v>
      </c>
      <c r="V28" t="s">
        <v>56</v>
      </c>
      <c r="W28" t="s">
        <v>72</v>
      </c>
      <c r="X28"/>
      <c r="Y28" t="s">
        <v>406</v>
      </c>
      <c r="Z28" t="s">
        <v>91</v>
      </c>
      <c r="AA28" t="str" cm="1">
        <f t="array" aca="1" ref="AA28" ca="1">_xlfn.TEXTJOIN(";",TRUE,IF(Y28=tblMappings[],CustClass,""))</f>
        <v/>
      </c>
    </row>
    <row r="29" spans="1:27">
      <c r="A29" s="109"/>
      <c r="B29" s="146" t="s">
        <v>266</v>
      </c>
      <c r="C29" s="109"/>
      <c r="D29" s="109"/>
      <c r="E29"/>
      <c r="F29"/>
      <c r="G29" s="125"/>
      <c r="H29" s="152"/>
      <c r="I29" s="125"/>
      <c r="K29" s="256"/>
      <c r="M29" s="125"/>
      <c r="N29" s="125"/>
      <c r="O29" s="125"/>
      <c r="P29" s="125"/>
      <c r="Q29" s="143"/>
      <c r="R29" t="s">
        <v>73</v>
      </c>
      <c r="S29" t="s">
        <v>217</v>
      </c>
      <c r="T29" t="s">
        <v>407</v>
      </c>
      <c r="U29" t="s">
        <v>56</v>
      </c>
      <c r="V29" t="s">
        <v>56</v>
      </c>
      <c r="W29" t="s">
        <v>74</v>
      </c>
      <c r="X29"/>
      <c r="Y29" t="s">
        <v>408</v>
      </c>
      <c r="Z29" t="s">
        <v>103</v>
      </c>
      <c r="AA29" t="str" cm="1">
        <f t="array" aca="1" ref="AA29" ca="1">_xlfn.TEXTJOIN(";",TRUE,IF(Y29=tblMappings[],CustClass,""))</f>
        <v/>
      </c>
    </row>
    <row r="30" spans="1:27" ht="15.75">
      <c r="A30" s="109"/>
      <c r="B30" s="234" t="s">
        <v>260</v>
      </c>
      <c r="C30" s="109"/>
      <c r="D30" s="109"/>
      <c r="E30"/>
      <c r="F30"/>
      <c r="G30" s="125"/>
      <c r="H30" s="152"/>
      <c r="I30" s="125"/>
      <c r="K30" s="256"/>
      <c r="M30" s="125"/>
      <c r="N30" s="125"/>
      <c r="O30" s="125"/>
      <c r="P30" s="125"/>
      <c r="Q30" s="143"/>
      <c r="R30" t="s">
        <v>75</v>
      </c>
      <c r="S30" t="s">
        <v>218</v>
      </c>
      <c r="T30" t="s">
        <v>409</v>
      </c>
      <c r="U30" t="s">
        <v>56</v>
      </c>
      <c r="V30" t="s">
        <v>56</v>
      </c>
      <c r="W30" t="s">
        <v>76</v>
      </c>
      <c r="X30"/>
      <c r="Y30" t="s">
        <v>410</v>
      </c>
      <c r="Z30" t="s">
        <v>109</v>
      </c>
      <c r="AA30" t="str" cm="1">
        <f t="array" aca="1" ref="AA30" ca="1">_xlfn.TEXTJOIN(";",TRUE,IF(Y30=tblMappings[],CustClass,""))</f>
        <v/>
      </c>
    </row>
    <row r="31" spans="1:27" ht="15.75">
      <c r="A31" s="109"/>
      <c r="B31" s="234" t="s">
        <v>196</v>
      </c>
      <c r="C31" s="109"/>
      <c r="D31" s="109"/>
      <c r="E31"/>
      <c r="F31"/>
      <c r="G31" s="125"/>
      <c r="H31" s="152"/>
      <c r="I31" s="125"/>
      <c r="K31" s="256"/>
      <c r="M31" s="125"/>
      <c r="N31" s="125"/>
      <c r="O31" s="125"/>
      <c r="P31" s="125"/>
      <c r="Q31" s="143"/>
      <c r="R31" t="s">
        <v>77</v>
      </c>
      <c r="S31" t="s">
        <v>219</v>
      </c>
      <c r="T31" t="s">
        <v>411</v>
      </c>
      <c r="U31" t="s">
        <v>56</v>
      </c>
      <c r="V31" t="s">
        <v>56</v>
      </c>
      <c r="W31" t="s">
        <v>78</v>
      </c>
      <c r="X31"/>
      <c r="Y31" t="s">
        <v>412</v>
      </c>
      <c r="Z31" t="s">
        <v>111</v>
      </c>
      <c r="AA31" t="str" cm="1">
        <f t="array" aca="1" ref="AA31" ca="1">_xlfn.TEXTJOIN(";",TRUE,IF(Y31=tblMappings[],CustClass,""))</f>
        <v/>
      </c>
    </row>
    <row r="32" spans="1:27" ht="15.75">
      <c r="A32" s="109"/>
      <c r="B32" s="234" t="s">
        <v>197</v>
      </c>
      <c r="C32" s="109"/>
      <c r="D32" s="109"/>
      <c r="E32"/>
      <c r="F32"/>
      <c r="G32" s="125"/>
      <c r="H32" s="152"/>
      <c r="I32" s="125"/>
      <c r="K32" s="256"/>
      <c r="M32" s="125"/>
      <c r="N32" s="125"/>
      <c r="O32" s="125"/>
      <c r="P32" s="125"/>
      <c r="Q32" s="143"/>
      <c r="R32" t="s">
        <v>79</v>
      </c>
      <c r="S32" t="s">
        <v>220</v>
      </c>
      <c r="T32" t="s">
        <v>413</v>
      </c>
      <c r="U32" t="s">
        <v>56</v>
      </c>
      <c r="V32" t="s">
        <v>56</v>
      </c>
      <c r="W32" t="s">
        <v>80</v>
      </c>
      <c r="X32"/>
      <c r="Y32" t="s">
        <v>393</v>
      </c>
      <c r="Z32" t="s">
        <v>39</v>
      </c>
      <c r="AA32" t="str" cm="1">
        <f t="array" aca="1" ref="AA32" ca="1">_xlfn.TEXTJOIN(";",TRUE,IF(Y32=tblMappings[],CustClass,""))</f>
        <v/>
      </c>
    </row>
    <row r="33" spans="1:27" ht="15.75">
      <c r="A33" s="109"/>
      <c r="B33" s="234" t="s">
        <v>198</v>
      </c>
      <c r="C33" s="109"/>
      <c r="D33" s="109"/>
      <c r="E33"/>
      <c r="F33"/>
      <c r="G33" s="125"/>
      <c r="H33" s="152"/>
      <c r="I33" s="125"/>
      <c r="K33" s="256"/>
      <c r="M33" s="125"/>
      <c r="N33" s="125"/>
      <c r="O33" s="125"/>
      <c r="P33" s="125"/>
      <c r="Q33" s="143"/>
      <c r="R33" t="s">
        <v>81</v>
      </c>
      <c r="S33" t="s">
        <v>221</v>
      </c>
      <c r="T33" t="s">
        <v>414</v>
      </c>
      <c r="U33" t="s">
        <v>56</v>
      </c>
      <c r="V33" t="s">
        <v>56</v>
      </c>
      <c r="W33" t="s">
        <v>82</v>
      </c>
      <c r="X33"/>
      <c r="Y33" t="s">
        <v>395</v>
      </c>
      <c r="Z33" t="s">
        <v>61</v>
      </c>
      <c r="AA33" t="str" cm="1">
        <f t="array" aca="1" ref="AA33" ca="1">_xlfn.TEXTJOIN(";",TRUE,IF(Y33=tblMappings[],CustClass,""))</f>
        <v/>
      </c>
    </row>
    <row r="34" spans="1:27" ht="15.75">
      <c r="A34" s="109"/>
      <c r="B34" s="234" t="s">
        <v>361</v>
      </c>
      <c r="C34" s="109"/>
      <c r="D34" s="109"/>
      <c r="E34"/>
      <c r="F34"/>
      <c r="G34" s="125"/>
      <c r="H34" s="152"/>
      <c r="I34" s="125"/>
      <c r="K34" s="256"/>
      <c r="M34" s="125"/>
      <c r="N34" s="125"/>
      <c r="O34" s="125"/>
      <c r="P34" s="125"/>
      <c r="Q34" s="143"/>
      <c r="R34" t="s">
        <v>83</v>
      </c>
      <c r="S34" t="s">
        <v>222</v>
      </c>
      <c r="T34" t="s">
        <v>415</v>
      </c>
      <c r="U34" t="s">
        <v>56</v>
      </c>
      <c r="V34" t="s">
        <v>56</v>
      </c>
      <c r="W34" t="s">
        <v>137</v>
      </c>
      <c r="X34"/>
      <c r="Y34" t="s">
        <v>397</v>
      </c>
      <c r="Z34" t="s">
        <v>63</v>
      </c>
      <c r="AA34" t="str" cm="1">
        <f t="array" aca="1" ref="AA34" ca="1">_xlfn.TEXTJOIN(";",TRUE,IF(Y34=tblMappings[],CustClass,""))</f>
        <v/>
      </c>
    </row>
    <row r="35" spans="1:27" ht="15.75">
      <c r="A35" s="109"/>
      <c r="B35" s="234" t="s">
        <v>267</v>
      </c>
      <c r="C35" s="109"/>
      <c r="D35" s="109"/>
      <c r="E35"/>
      <c r="F35"/>
      <c r="G35" s="125"/>
      <c r="H35" s="152"/>
      <c r="I35" s="125"/>
      <c r="K35" s="256"/>
      <c r="M35" s="125"/>
      <c r="N35" s="125"/>
      <c r="O35" s="125"/>
      <c r="P35" s="125"/>
      <c r="Q35" s="143"/>
      <c r="R35" t="s">
        <v>84</v>
      </c>
      <c r="S35" t="s">
        <v>223</v>
      </c>
      <c r="T35" t="s">
        <v>416</v>
      </c>
      <c r="U35" t="s">
        <v>56</v>
      </c>
      <c r="V35" t="s">
        <v>56</v>
      </c>
      <c r="W35" t="s">
        <v>85</v>
      </c>
      <c r="X35"/>
      <c r="Y35" t="s">
        <v>399</v>
      </c>
      <c r="Z35" t="s">
        <v>65</v>
      </c>
      <c r="AA35" t="str" cm="1">
        <f t="array" aca="1" ref="AA35" ca="1">_xlfn.TEXTJOIN(";",TRUE,IF(Y35=tblMappings[],CustClass,""))</f>
        <v/>
      </c>
    </row>
    <row r="36" spans="1:27" ht="15.75">
      <c r="A36" s="109"/>
      <c r="B36" s="234" t="s">
        <v>360</v>
      </c>
      <c r="C36" s="109"/>
      <c r="D36" s="109"/>
      <c r="E36"/>
      <c r="F36"/>
      <c r="G36" s="125"/>
      <c r="H36" s="152"/>
      <c r="I36" s="125"/>
      <c r="K36" s="256"/>
      <c r="M36" s="125"/>
      <c r="N36" s="125"/>
      <c r="O36" s="125"/>
      <c r="P36" s="125"/>
      <c r="Q36" s="143"/>
      <c r="R36" t="s">
        <v>91</v>
      </c>
      <c r="S36" t="s">
        <v>227</v>
      </c>
      <c r="T36" t="s">
        <v>406</v>
      </c>
      <c r="U36" t="s">
        <v>42</v>
      </c>
      <c r="V36" t="s">
        <v>158</v>
      </c>
      <c r="W36" t="s">
        <v>2</v>
      </c>
      <c r="X36"/>
      <c r="Y36" t="s">
        <v>401</v>
      </c>
      <c r="Z36" t="s">
        <v>67</v>
      </c>
      <c r="AA36" t="str" cm="1">
        <f t="array" aca="1" ref="AA36" ca="1">_xlfn.TEXTJOIN(";",TRUE,IF(Y36=tblMappings[],CustClass,""))</f>
        <v/>
      </c>
    </row>
    <row r="37" spans="1:27">
      <c r="A37" s="109"/>
      <c r="B37" s="148" t="s">
        <v>362</v>
      </c>
      <c r="C37" s="109"/>
      <c r="D37" s="124"/>
      <c r="E37"/>
      <c r="F37"/>
      <c r="G37" s="125"/>
      <c r="H37" s="152"/>
      <c r="I37" s="125"/>
      <c r="K37" s="256"/>
      <c r="M37" s="125"/>
      <c r="N37" s="125"/>
      <c r="O37" s="125"/>
      <c r="P37" s="125"/>
      <c r="Q37" s="143"/>
      <c r="R37" t="s">
        <v>103</v>
      </c>
      <c r="S37" t="s">
        <v>233</v>
      </c>
      <c r="T37" t="s">
        <v>408</v>
      </c>
      <c r="U37" t="s">
        <v>42</v>
      </c>
      <c r="V37" t="s">
        <v>7</v>
      </c>
      <c r="W37" t="s">
        <v>94</v>
      </c>
      <c r="X37"/>
      <c r="Y37" t="s">
        <v>403</v>
      </c>
      <c r="Z37" t="s">
        <v>69</v>
      </c>
      <c r="AA37" t="str" cm="1">
        <f t="array" aca="1" ref="AA37" ca="1">_xlfn.TEXTJOIN(";",TRUE,IF(Y37=tblMappings[],CustClass,""))</f>
        <v/>
      </c>
    </row>
    <row r="38" spans="1:27">
      <c r="A38" s="109"/>
      <c r="B38" s="146"/>
      <c r="C38" s="109"/>
      <c r="D38" s="109"/>
      <c r="E38"/>
      <c r="F38"/>
      <c r="G38" s="125"/>
      <c r="H38" s="152"/>
      <c r="I38" s="125"/>
      <c r="K38" s="256"/>
      <c r="M38" s="125"/>
      <c r="N38" s="125"/>
      <c r="O38" s="125"/>
      <c r="P38" s="125"/>
      <c r="Q38" s="143"/>
      <c r="R38" t="s">
        <v>103</v>
      </c>
      <c r="S38" t="s">
        <v>239</v>
      </c>
      <c r="T38" t="s">
        <v>408</v>
      </c>
      <c r="U38" t="s">
        <v>42</v>
      </c>
      <c r="V38" t="s">
        <v>42</v>
      </c>
      <c r="W38" t="s">
        <v>7</v>
      </c>
      <c r="X38"/>
      <c r="Y38" t="s">
        <v>405</v>
      </c>
      <c r="Z38" t="s">
        <v>71</v>
      </c>
      <c r="AA38" t="str" cm="1">
        <f t="array" aca="1" ref="AA38" ca="1">_xlfn.TEXTJOIN(";",TRUE,IF(Y38=tblMappings[],CustClass,""))</f>
        <v/>
      </c>
    </row>
    <row r="39" spans="1:27" ht="15.75">
      <c r="A39" s="109"/>
      <c r="B39" s="234" t="s">
        <v>199</v>
      </c>
      <c r="C39" s="109"/>
      <c r="D39" s="109"/>
      <c r="E39"/>
      <c r="F39"/>
      <c r="G39" s="125"/>
      <c r="H39" s="152"/>
      <c r="I39" s="125"/>
      <c r="K39" s="256"/>
      <c r="M39" s="125"/>
      <c r="N39" s="125"/>
      <c r="O39" s="125"/>
      <c r="P39" s="125"/>
      <c r="Q39" s="143"/>
      <c r="R39" t="s">
        <v>109</v>
      </c>
      <c r="S39" t="s">
        <v>247</v>
      </c>
      <c r="T39" t="s">
        <v>410</v>
      </c>
      <c r="U39" t="s">
        <v>42</v>
      </c>
      <c r="V39" t="s">
        <v>42</v>
      </c>
      <c r="W39" t="s">
        <v>110</v>
      </c>
      <c r="X39"/>
      <c r="Y39" t="s">
        <v>407</v>
      </c>
      <c r="Z39" t="s">
        <v>73</v>
      </c>
      <c r="AA39" t="str" cm="1">
        <f t="array" aca="1" ref="AA39" ca="1">_xlfn.TEXTJOIN(";",TRUE,IF(Y39=tblMappings[],CustClass,""))</f>
        <v/>
      </c>
    </row>
    <row r="40" spans="1:27">
      <c r="A40" s="109"/>
      <c r="B40" s="147"/>
      <c r="C40" s="109"/>
      <c r="D40" s="109"/>
      <c r="E40"/>
      <c r="F40"/>
      <c r="G40" s="125"/>
      <c r="H40" s="152"/>
      <c r="I40" s="125"/>
      <c r="K40" s="256"/>
      <c r="M40" s="125"/>
      <c r="N40" s="125"/>
      <c r="O40" s="125"/>
      <c r="P40" s="125"/>
      <c r="Q40" s="143"/>
      <c r="R40" t="s">
        <v>111</v>
      </c>
      <c r="S40" t="s">
        <v>248</v>
      </c>
      <c r="T40" t="s">
        <v>412</v>
      </c>
      <c r="U40" t="s">
        <v>42</v>
      </c>
      <c r="V40" t="s">
        <v>42</v>
      </c>
      <c r="W40" t="s">
        <v>112</v>
      </c>
      <c r="X40"/>
      <c r="Y40" t="s">
        <v>409</v>
      </c>
      <c r="Z40" t="s">
        <v>75</v>
      </c>
      <c r="AA40" t="str" cm="1">
        <f t="array" aca="1" ref="AA40" ca="1">_xlfn.TEXTJOIN(";",TRUE,IF(Y40=tblMappings[],CustClass,""))</f>
        <v/>
      </c>
    </row>
    <row r="41" spans="1:27">
      <c r="A41" s="109"/>
      <c r="B41" s="147"/>
      <c r="C41" s="109"/>
      <c r="D41" s="109"/>
      <c r="E41"/>
      <c r="F41"/>
      <c r="G41" s="125"/>
      <c r="H41" s="152"/>
      <c r="I41" s="125"/>
      <c r="K41" s="256"/>
      <c r="M41" s="125"/>
      <c r="N41" s="125"/>
      <c r="O41" s="125"/>
      <c r="P41" s="125"/>
      <c r="Q41" s="143"/>
      <c r="R41" t="s">
        <v>45</v>
      </c>
      <c r="S41" t="s">
        <v>202</v>
      </c>
      <c r="T41" t="s">
        <v>387</v>
      </c>
      <c r="U41" t="s">
        <v>50</v>
      </c>
      <c r="V41" t="s">
        <v>153</v>
      </c>
      <c r="W41" t="s">
        <v>52</v>
      </c>
      <c r="X41"/>
      <c r="Y41" t="s">
        <v>411</v>
      </c>
      <c r="Z41" t="s">
        <v>77</v>
      </c>
      <c r="AA41" t="str" cm="1">
        <f t="array" aca="1" ref="AA41" ca="1">_xlfn.TEXTJOIN(";",TRUE,IF(Y41=tblMappings[],CustClass,""))</f>
        <v/>
      </c>
    </row>
    <row r="42" spans="1:27">
      <c r="A42" s="109"/>
      <c r="B42" s="146"/>
      <c r="C42" s="109"/>
      <c r="D42" s="109"/>
      <c r="E42"/>
      <c r="F42"/>
      <c r="G42" s="125"/>
      <c r="H42" s="152"/>
      <c r="I42" s="125"/>
      <c r="K42" s="256"/>
      <c r="M42" s="125"/>
      <c r="N42" s="125"/>
      <c r="O42" s="125"/>
      <c r="P42" s="125"/>
      <c r="Q42" s="143"/>
      <c r="R42" t="s">
        <v>54</v>
      </c>
      <c r="S42" t="s">
        <v>204</v>
      </c>
      <c r="T42" t="s">
        <v>388</v>
      </c>
      <c r="U42" t="s">
        <v>50</v>
      </c>
      <c r="V42" t="s">
        <v>16</v>
      </c>
      <c r="W42" t="s">
        <v>138</v>
      </c>
      <c r="X42"/>
      <c r="Y42" t="s">
        <v>413</v>
      </c>
      <c r="Z42" t="s">
        <v>79</v>
      </c>
      <c r="AA42" t="str" cm="1">
        <f t="array" aca="1" ref="AA42" ca="1">_xlfn.TEXTJOIN(";",TRUE,IF(Y42=tblMappings[],CustClass,""))</f>
        <v/>
      </c>
    </row>
    <row r="43" spans="1:27">
      <c r="A43" s="3"/>
      <c r="B43" s="235"/>
      <c r="C43" s="5"/>
      <c r="D43" s="3"/>
      <c r="E43"/>
      <c r="F43"/>
      <c r="G43" s="125"/>
      <c r="H43" s="152"/>
      <c r="I43" s="125"/>
      <c r="K43" s="256"/>
      <c r="M43" s="125"/>
      <c r="N43" s="125"/>
      <c r="O43" s="125"/>
      <c r="P43" s="125"/>
      <c r="Q43" s="143"/>
      <c r="R43" t="s">
        <v>57</v>
      </c>
      <c r="S43" t="s">
        <v>208</v>
      </c>
      <c r="T43" t="s">
        <v>389</v>
      </c>
      <c r="U43" t="s">
        <v>50</v>
      </c>
      <c r="V43" t="s">
        <v>153</v>
      </c>
      <c r="W43" t="s">
        <v>140</v>
      </c>
      <c r="X43"/>
      <c r="Y43" t="s">
        <v>414</v>
      </c>
      <c r="Z43" t="s">
        <v>81</v>
      </c>
      <c r="AA43" t="str" cm="1">
        <f t="array" aca="1" ref="AA43" ca="1">_xlfn.TEXTJOIN(";",TRUE,IF(Y43=tblMappings[],CustClass,""))</f>
        <v/>
      </c>
    </row>
    <row r="44" spans="1:27">
      <c r="A44" s="3"/>
      <c r="B44" s="235"/>
      <c r="C44" s="3"/>
      <c r="D44" s="3"/>
      <c r="E44"/>
      <c r="F44"/>
      <c r="G44" s="125"/>
      <c r="H44" s="152"/>
      <c r="I44" s="125"/>
      <c r="K44" s="256"/>
      <c r="M44" s="125"/>
      <c r="N44" s="125"/>
      <c r="O44" s="125"/>
      <c r="P44" s="125"/>
      <c r="Q44" s="143"/>
      <c r="R44" t="s">
        <v>93</v>
      </c>
      <c r="S44" t="s">
        <v>232</v>
      </c>
      <c r="T44" t="s">
        <v>390</v>
      </c>
      <c r="U44" t="s">
        <v>50</v>
      </c>
      <c r="V44" t="s">
        <v>157</v>
      </c>
      <c r="W44" t="s">
        <v>142</v>
      </c>
      <c r="X44"/>
      <c r="Y44" t="s">
        <v>415</v>
      </c>
      <c r="Z44" t="s">
        <v>83</v>
      </c>
      <c r="AA44" t="str" cm="1">
        <f t="array" aca="1" ref="AA44" ca="1">_xlfn.TEXTJOIN(";",TRUE,IF(Y44=tblMappings[],CustClass,""))</f>
        <v/>
      </c>
    </row>
    <row r="45" spans="1:27">
      <c r="E45"/>
      <c r="F45"/>
      <c r="G45" s="125"/>
      <c r="H45" s="152"/>
      <c r="I45" s="125"/>
      <c r="K45" s="256"/>
      <c r="M45" s="125"/>
      <c r="N45" s="125"/>
      <c r="O45" s="125"/>
      <c r="P45" s="125"/>
      <c r="Q45" s="143"/>
      <c r="R45" t="s">
        <v>96</v>
      </c>
      <c r="S45" t="s">
        <v>234</v>
      </c>
      <c r="T45" t="s">
        <v>391</v>
      </c>
      <c r="U45" t="s">
        <v>50</v>
      </c>
      <c r="V45" t="s">
        <v>153</v>
      </c>
      <c r="W45" t="s">
        <v>95</v>
      </c>
      <c r="X45"/>
      <c r="Y45" t="s">
        <v>416</v>
      </c>
      <c r="Z45" t="s">
        <v>84</v>
      </c>
      <c r="AA45" t="str" cm="1">
        <f t="array" aca="1" ref="AA45" ca="1">_xlfn.TEXTJOIN(";",TRUE,IF(Y45=tblMappings[],CustClass,""))</f>
        <v/>
      </c>
    </row>
    <row r="46" spans="1:27">
      <c r="E46"/>
      <c r="F46"/>
      <c r="G46" s="125"/>
      <c r="H46" s="152"/>
      <c r="I46" s="125"/>
      <c r="K46" s="256"/>
      <c r="M46" s="125"/>
      <c r="N46" s="125"/>
      <c r="O46" s="125"/>
      <c r="P46" s="125"/>
      <c r="Q46" s="143"/>
      <c r="R46" t="s">
        <v>96</v>
      </c>
      <c r="S46" t="s">
        <v>235</v>
      </c>
      <c r="T46" t="s">
        <v>391</v>
      </c>
      <c r="U46" t="s">
        <v>50</v>
      </c>
      <c r="V46" t="s">
        <v>153</v>
      </c>
      <c r="W46" t="s">
        <v>143</v>
      </c>
      <c r="X46"/>
      <c r="Y46"/>
      <c r="Z46"/>
      <c r="AA46"/>
    </row>
    <row r="47" spans="1:27">
      <c r="E47"/>
      <c r="F47"/>
      <c r="G47" s="125"/>
      <c r="H47" s="152"/>
      <c r="I47" s="125"/>
      <c r="K47" s="256"/>
      <c r="M47" s="125"/>
      <c r="N47" s="125"/>
      <c r="O47" s="125"/>
      <c r="P47" s="125"/>
      <c r="Q47" s="143"/>
      <c r="R47" t="s">
        <v>96</v>
      </c>
      <c r="S47" t="s">
        <v>245</v>
      </c>
      <c r="T47" t="s">
        <v>391</v>
      </c>
      <c r="U47" t="s">
        <v>50</v>
      </c>
      <c r="V47" t="s">
        <v>153</v>
      </c>
      <c r="W47" t="s">
        <v>147</v>
      </c>
      <c r="X47"/>
      <c r="Y47"/>
      <c r="Z47"/>
      <c r="AA47"/>
    </row>
    <row r="48" spans="1:27">
      <c r="E48"/>
      <c r="F48"/>
      <c r="G48" s="125"/>
      <c r="H48" s="152"/>
      <c r="I48" s="125"/>
      <c r="K48" s="256"/>
      <c r="M48" s="125"/>
      <c r="N48" s="125"/>
      <c r="O48" s="125"/>
      <c r="P48" s="125"/>
      <c r="Q48" s="143"/>
      <c r="R48" t="s">
        <v>96</v>
      </c>
      <c r="S48" t="s">
        <v>253</v>
      </c>
      <c r="T48" t="s">
        <v>391</v>
      </c>
      <c r="U48" t="s">
        <v>50</v>
      </c>
      <c r="V48" t="s">
        <v>153</v>
      </c>
      <c r="W48" t="s">
        <v>117</v>
      </c>
      <c r="X48"/>
      <c r="Y48"/>
      <c r="Z48"/>
      <c r="AA48"/>
    </row>
    <row r="49" spans="5:27">
      <c r="E49"/>
      <c r="F49"/>
      <c r="G49" s="125"/>
      <c r="H49" s="152"/>
      <c r="I49" s="125"/>
      <c r="K49" s="256"/>
      <c r="M49" s="125"/>
      <c r="N49" s="125"/>
      <c r="O49" s="125"/>
      <c r="P49" s="125"/>
      <c r="Q49" s="143"/>
      <c r="R49" t="s">
        <v>97</v>
      </c>
      <c r="S49" t="s">
        <v>206</v>
      </c>
      <c r="T49" t="s">
        <v>392</v>
      </c>
      <c r="U49" t="s">
        <v>50</v>
      </c>
      <c r="V49" t="s">
        <v>16</v>
      </c>
      <c r="W49" t="s">
        <v>139</v>
      </c>
      <c r="X49"/>
      <c r="Y49"/>
      <c r="Z49"/>
      <c r="AA49"/>
    </row>
    <row r="50" spans="5:27">
      <c r="E50"/>
      <c r="F50"/>
      <c r="G50" s="125"/>
      <c r="H50" s="152"/>
      <c r="I50" s="125"/>
      <c r="K50" s="256"/>
      <c r="M50" s="125"/>
      <c r="N50" s="125"/>
      <c r="O50" s="125"/>
      <c r="P50" s="125"/>
      <c r="Q50" s="143"/>
      <c r="R50" t="s">
        <v>97</v>
      </c>
      <c r="S50" t="s">
        <v>236</v>
      </c>
      <c r="T50" s="255" t="s">
        <v>392</v>
      </c>
      <c r="U50" t="s">
        <v>50</v>
      </c>
      <c r="V50" t="s">
        <v>16</v>
      </c>
      <c r="W50" t="s">
        <v>98</v>
      </c>
      <c r="X50"/>
      <c r="Y50"/>
      <c r="Z50"/>
      <c r="AA50"/>
    </row>
    <row r="51" spans="5:27">
      <c r="E51"/>
      <c r="F51"/>
      <c r="G51" s="125"/>
      <c r="H51" s="152"/>
      <c r="I51" s="125"/>
      <c r="K51" s="256"/>
      <c r="M51" s="125"/>
      <c r="N51" s="125"/>
      <c r="O51" s="125"/>
      <c r="P51" s="125"/>
      <c r="Q51" s="143"/>
      <c r="R51" t="s">
        <v>97</v>
      </c>
      <c r="S51" t="s">
        <v>242</v>
      </c>
      <c r="T51" s="255" t="s">
        <v>392</v>
      </c>
      <c r="U51" t="s">
        <v>50</v>
      </c>
      <c r="V51" t="s">
        <v>16</v>
      </c>
      <c r="W51" t="s">
        <v>146</v>
      </c>
      <c r="X51"/>
      <c r="Y51"/>
      <c r="Z51"/>
      <c r="AA51"/>
    </row>
    <row r="52" spans="5:27">
      <c r="E52"/>
      <c r="F52"/>
      <c r="G52" s="125"/>
      <c r="H52" s="152"/>
      <c r="I52" s="125"/>
      <c r="K52" s="256"/>
      <c r="M52" s="125"/>
      <c r="N52" s="125"/>
      <c r="O52" s="125"/>
      <c r="P52" s="125"/>
      <c r="Q52" s="143"/>
      <c r="R52" t="s">
        <v>104</v>
      </c>
      <c r="S52" t="s">
        <v>228</v>
      </c>
      <c r="T52" t="s">
        <v>394</v>
      </c>
      <c r="U52" t="s">
        <v>50</v>
      </c>
      <c r="V52" t="s">
        <v>155</v>
      </c>
      <c r="W52" t="s">
        <v>141</v>
      </c>
      <c r="X52"/>
      <c r="Y52"/>
      <c r="Z52"/>
      <c r="AA52"/>
    </row>
    <row r="53" spans="5:27">
      <c r="E53"/>
      <c r="F53"/>
      <c r="G53" s="125"/>
      <c r="H53" s="152"/>
      <c r="I53" s="125"/>
      <c r="K53" s="256"/>
      <c r="M53" s="125"/>
      <c r="N53" s="125"/>
      <c r="O53" s="125"/>
      <c r="P53" s="125"/>
      <c r="Q53" s="143"/>
      <c r="R53" t="s">
        <v>104</v>
      </c>
      <c r="S53" t="s">
        <v>240</v>
      </c>
      <c r="T53" t="s">
        <v>394</v>
      </c>
      <c r="U53" t="s">
        <v>50</v>
      </c>
      <c r="V53" t="s">
        <v>155</v>
      </c>
      <c r="W53" t="s">
        <v>144</v>
      </c>
      <c r="X53"/>
      <c r="Y53"/>
      <c r="Z53"/>
      <c r="AA53"/>
    </row>
    <row r="54" spans="5:27">
      <c r="E54"/>
      <c r="F54"/>
      <c r="G54" s="125"/>
      <c r="H54" s="152"/>
      <c r="I54" s="125"/>
      <c r="K54" s="256"/>
      <c r="M54" s="125"/>
      <c r="N54" s="125"/>
      <c r="O54" s="125"/>
      <c r="P54" s="125"/>
      <c r="Q54" s="143"/>
      <c r="R54" t="s">
        <v>105</v>
      </c>
      <c r="S54" t="s">
        <v>241</v>
      </c>
      <c r="T54" t="s">
        <v>396</v>
      </c>
      <c r="U54" t="s">
        <v>50</v>
      </c>
      <c r="V54" t="s">
        <v>16</v>
      </c>
      <c r="W54" t="s">
        <v>145</v>
      </c>
      <c r="X54"/>
      <c r="Y54"/>
      <c r="Z54"/>
      <c r="AA54"/>
    </row>
    <row r="55" spans="5:27">
      <c r="E55"/>
      <c r="F55"/>
      <c r="G55" s="125"/>
      <c r="H55" s="152"/>
      <c r="I55" s="125"/>
      <c r="K55" s="256"/>
      <c r="M55" s="125"/>
      <c r="N55" s="125"/>
      <c r="O55" s="125"/>
      <c r="P55" s="125"/>
      <c r="Q55" s="143"/>
      <c r="R55" t="s">
        <v>108</v>
      </c>
      <c r="S55" t="s">
        <v>246</v>
      </c>
      <c r="T55" t="s">
        <v>398</v>
      </c>
      <c r="U55" t="s">
        <v>50</v>
      </c>
      <c r="V55" t="s">
        <v>157</v>
      </c>
      <c r="W55" t="s">
        <v>148</v>
      </c>
      <c r="X55"/>
      <c r="Y55"/>
      <c r="Z55"/>
      <c r="AA55"/>
    </row>
    <row r="56" spans="5:27">
      <c r="E56"/>
      <c r="F56"/>
      <c r="G56" s="125"/>
      <c r="H56" s="152"/>
      <c r="I56" s="125"/>
      <c r="K56" s="256"/>
      <c r="M56" s="125"/>
      <c r="N56" s="125"/>
      <c r="O56" s="125"/>
      <c r="P56" s="125"/>
      <c r="Q56" s="143"/>
      <c r="R56" t="s">
        <v>113</v>
      </c>
      <c r="S56" t="s">
        <v>250</v>
      </c>
      <c r="T56" t="s">
        <v>400</v>
      </c>
      <c r="U56" t="s">
        <v>50</v>
      </c>
      <c r="V56" t="s">
        <v>153</v>
      </c>
      <c r="W56" t="s">
        <v>149</v>
      </c>
      <c r="X56"/>
      <c r="Y56"/>
      <c r="Z56"/>
      <c r="AA56"/>
    </row>
    <row r="57" spans="5:27">
      <c r="E57"/>
      <c r="F57"/>
      <c r="G57" s="125"/>
      <c r="H57" s="152"/>
      <c r="I57" s="125"/>
      <c r="K57" s="256"/>
      <c r="M57" s="125"/>
      <c r="N57" s="125"/>
      <c r="O57" s="125"/>
      <c r="P57" s="125"/>
      <c r="R57" t="s">
        <v>114</v>
      </c>
      <c r="S57" t="s">
        <v>251</v>
      </c>
      <c r="T57" t="s">
        <v>402</v>
      </c>
      <c r="U57" t="s">
        <v>50</v>
      </c>
      <c r="V57" t="s">
        <v>153</v>
      </c>
      <c r="W57" t="s">
        <v>150</v>
      </c>
      <c r="X57"/>
    </row>
    <row r="58" spans="5:27">
      <c r="E58"/>
      <c r="G58" s="125"/>
      <c r="H58" s="152"/>
      <c r="I58" s="125"/>
      <c r="K58" s="256"/>
      <c r="M58" s="125"/>
      <c r="N58" s="125"/>
      <c r="O58" s="125"/>
      <c r="P58" s="125"/>
      <c r="R58" t="s">
        <v>115</v>
      </c>
      <c r="S58" t="s">
        <v>252</v>
      </c>
      <c r="T58" t="s">
        <v>404</v>
      </c>
      <c r="U58" t="s">
        <v>50</v>
      </c>
      <c r="V58" t="s">
        <v>153</v>
      </c>
      <c r="W58" t="s">
        <v>151</v>
      </c>
      <c r="X58"/>
    </row>
    <row r="59" spans="5:27">
      <c r="E59"/>
      <c r="G59" s="125"/>
      <c r="H59" s="152"/>
      <c r="I59" s="125"/>
      <c r="K59" s="256"/>
      <c r="M59" s="125"/>
      <c r="N59" s="125"/>
      <c r="O59" s="125"/>
      <c r="P59" s="125"/>
    </row>
    <row r="60" spans="5:27">
      <c r="G60" s="125"/>
      <c r="H60" s="152"/>
      <c r="I60" s="125"/>
      <c r="K60" s="256"/>
      <c r="M60" s="125"/>
      <c r="N60" s="125"/>
      <c r="O60" s="125"/>
      <c r="P60" s="125"/>
    </row>
    <row r="61" spans="5:27">
      <c r="G61" s="125"/>
      <c r="H61" s="152"/>
      <c r="I61" s="125"/>
      <c r="K61" s="256"/>
      <c r="M61" s="125"/>
      <c r="N61" s="125"/>
      <c r="O61" s="125"/>
      <c r="P61" s="125"/>
    </row>
    <row r="62" spans="5:27">
      <c r="G62" s="125"/>
      <c r="H62" s="152"/>
      <c r="I62" s="125"/>
      <c r="K62" s="256"/>
      <c r="M62" s="125"/>
      <c r="N62" s="125"/>
      <c r="O62" s="125"/>
      <c r="P62" s="125"/>
    </row>
    <row r="63" spans="5:27">
      <c r="G63" s="125"/>
      <c r="H63" s="152"/>
      <c r="I63" s="125"/>
      <c r="K63" s="256"/>
      <c r="M63" s="125"/>
      <c r="N63" s="125"/>
      <c r="O63" s="125"/>
      <c r="P63" s="125"/>
    </row>
    <row r="64" spans="5:27">
      <c r="G64" s="125"/>
      <c r="H64" s="152"/>
      <c r="I64" s="125"/>
      <c r="K64" s="256"/>
      <c r="M64" s="125"/>
      <c r="N64" s="125"/>
      <c r="O64" s="125"/>
      <c r="P64" s="125"/>
    </row>
    <row r="65" spans="7:16">
      <c r="G65" s="125"/>
      <c r="H65" s="152"/>
      <c r="I65" s="125"/>
      <c r="K65" s="256"/>
      <c r="M65" s="125"/>
      <c r="N65" s="125"/>
      <c r="O65" s="125"/>
      <c r="P65" s="125"/>
    </row>
    <row r="66" spans="7:16">
      <c r="G66" s="125"/>
      <c r="H66" s="152"/>
      <c r="I66" s="125"/>
      <c r="K66" s="256"/>
      <c r="M66" s="125"/>
      <c r="N66" s="125"/>
      <c r="O66" s="125"/>
      <c r="P66" s="125"/>
    </row>
    <row r="67" spans="7:16">
      <c r="G67" s="125"/>
      <c r="H67" s="152"/>
      <c r="I67" s="125"/>
      <c r="K67" s="256"/>
      <c r="M67" s="125"/>
      <c r="N67" s="125"/>
      <c r="O67" s="125"/>
      <c r="P67" s="125"/>
    </row>
    <row r="68" spans="7:16">
      <c r="G68" s="125"/>
      <c r="H68" s="152"/>
      <c r="I68" s="125"/>
      <c r="K68" s="256"/>
      <c r="M68" s="125"/>
      <c r="N68" s="125"/>
      <c r="O68" s="125"/>
      <c r="P68" s="125"/>
    </row>
    <row r="69" spans="7:16">
      <c r="G69" s="125"/>
      <c r="H69" s="152"/>
      <c r="I69" s="125"/>
      <c r="K69" s="256"/>
      <c r="M69" s="125"/>
      <c r="N69" s="125"/>
      <c r="O69" s="125"/>
      <c r="P69" s="125"/>
    </row>
    <row r="70" spans="7:16">
      <c r="G70" s="125"/>
      <c r="H70" s="152"/>
      <c r="I70" s="125"/>
      <c r="K70" s="256"/>
      <c r="M70" s="125"/>
      <c r="N70" s="125"/>
      <c r="O70" s="125"/>
      <c r="P70" s="125"/>
    </row>
    <row r="71" spans="7:16">
      <c r="G71" s="125"/>
      <c r="H71" s="152"/>
      <c r="I71" s="125"/>
      <c r="K71" s="256"/>
      <c r="M71" s="125"/>
      <c r="N71" s="125"/>
      <c r="O71" s="125"/>
      <c r="P71" s="125"/>
    </row>
    <row r="72" spans="7:16">
      <c r="G72" s="125"/>
      <c r="H72" s="152"/>
      <c r="I72" s="125"/>
      <c r="K72" s="256"/>
      <c r="M72" s="125"/>
      <c r="N72" s="125"/>
      <c r="O72" s="125"/>
      <c r="P72" s="125"/>
    </row>
    <row r="73" spans="7:16">
      <c r="G73" s="125"/>
      <c r="H73" s="152"/>
      <c r="I73" s="125"/>
      <c r="K73" s="256"/>
      <c r="M73" s="125"/>
      <c r="N73" s="125"/>
      <c r="O73" s="125"/>
      <c r="P73" s="125"/>
    </row>
    <row r="74" spans="7:16">
      <c r="G74" s="125"/>
      <c r="H74" s="152"/>
      <c r="I74" s="125"/>
      <c r="K74" s="256"/>
      <c r="M74" s="125"/>
      <c r="N74" s="125"/>
      <c r="O74" s="125"/>
      <c r="P74" s="125"/>
    </row>
    <row r="75" spans="7:16">
      <c r="G75" s="125"/>
      <c r="H75" s="152"/>
      <c r="I75" s="125"/>
      <c r="K75" s="256"/>
      <c r="M75" s="125"/>
      <c r="N75" s="125"/>
      <c r="O75" s="125"/>
      <c r="P75" s="125"/>
    </row>
    <row r="76" spans="7:16">
      <c r="G76" s="125"/>
      <c r="H76" s="152"/>
      <c r="I76" s="125"/>
      <c r="K76" s="256"/>
      <c r="M76" s="125"/>
      <c r="N76" s="125"/>
      <c r="O76" s="125"/>
      <c r="P76" s="125"/>
    </row>
    <row r="77" spans="7:16">
      <c r="G77" s="125"/>
      <c r="H77" s="152"/>
      <c r="I77" s="125"/>
      <c r="K77" s="256"/>
      <c r="M77" s="125"/>
      <c r="N77" s="125"/>
      <c r="O77" s="125"/>
      <c r="P77" s="125"/>
    </row>
    <row r="78" spans="7:16">
      <c r="G78" s="125"/>
      <c r="H78" s="152"/>
      <c r="I78" s="125"/>
      <c r="K78" s="256"/>
      <c r="M78" s="125"/>
      <c r="N78" s="125"/>
      <c r="O78" s="125"/>
      <c r="P78" s="125"/>
    </row>
    <row r="79" spans="7:16">
      <c r="G79" s="125"/>
      <c r="H79" s="152"/>
      <c r="I79" s="125"/>
      <c r="K79" s="256"/>
      <c r="M79" s="125"/>
      <c r="N79" s="125"/>
      <c r="O79" s="125"/>
      <c r="P79" s="125"/>
    </row>
    <row r="80" spans="7:16">
      <c r="G80" s="125"/>
      <c r="H80" s="152"/>
      <c r="I80" s="125"/>
      <c r="K80" s="256"/>
      <c r="M80" s="125"/>
      <c r="N80" s="125"/>
      <c r="O80" s="125"/>
      <c r="P80" s="125"/>
    </row>
    <row r="81" spans="7:16">
      <c r="G81" s="125"/>
      <c r="H81" s="152"/>
      <c r="I81" s="125"/>
      <c r="K81" s="256"/>
      <c r="M81" s="125"/>
      <c r="N81" s="125"/>
      <c r="O81" s="125"/>
      <c r="P81" s="125"/>
    </row>
    <row r="82" spans="7:16">
      <c r="G82" s="125"/>
      <c r="H82" s="152"/>
      <c r="I82" s="125"/>
      <c r="K82" s="256"/>
      <c r="M82" s="125"/>
      <c r="N82" s="125"/>
      <c r="O82" s="125"/>
      <c r="P82" s="125"/>
    </row>
    <row r="83" spans="7:16">
      <c r="G83" s="125"/>
      <c r="H83" s="152"/>
      <c r="I83" s="125"/>
      <c r="K83" s="256"/>
      <c r="M83" s="125"/>
      <c r="N83" s="125"/>
      <c r="O83" s="125"/>
      <c r="P83" s="125"/>
    </row>
    <row r="84" spans="7:16">
      <c r="G84" s="125"/>
      <c r="H84" s="152"/>
      <c r="I84" s="125"/>
      <c r="K84" s="256"/>
      <c r="M84" s="125"/>
      <c r="N84" s="125"/>
      <c r="O84" s="125"/>
      <c r="P84" s="125"/>
    </row>
    <row r="85" spans="7:16">
      <c r="G85" s="125"/>
      <c r="H85" s="152"/>
      <c r="I85" s="125"/>
      <c r="K85" s="256"/>
      <c r="M85" s="125"/>
      <c r="N85" s="125"/>
      <c r="O85" s="125"/>
      <c r="P85" s="125"/>
    </row>
    <row r="86" spans="7:16">
      <c r="G86" s="125"/>
      <c r="H86" s="152"/>
      <c r="I86" s="125"/>
      <c r="K86" s="256"/>
      <c r="M86" s="125"/>
      <c r="N86" s="125"/>
      <c r="O86" s="125"/>
      <c r="P86" s="125"/>
    </row>
    <row r="87" spans="7:16">
      <c r="G87" s="125"/>
      <c r="H87" s="152"/>
      <c r="I87" s="125"/>
      <c r="K87" s="256"/>
      <c r="M87" s="125"/>
      <c r="N87" s="125"/>
      <c r="O87" s="125"/>
      <c r="P87" s="125"/>
    </row>
    <row r="88" spans="7:16">
      <c r="G88" s="125"/>
      <c r="H88" s="152"/>
      <c r="I88" s="125"/>
      <c r="K88" s="256"/>
      <c r="M88" s="125"/>
      <c r="N88" s="125"/>
      <c r="O88" s="125"/>
      <c r="P88" s="125"/>
    </row>
    <row r="89" spans="7:16">
      <c r="G89" s="125"/>
      <c r="H89" s="152"/>
      <c r="I89" s="125"/>
      <c r="K89" s="256"/>
      <c r="M89" s="125"/>
      <c r="N89" s="125"/>
      <c r="O89" s="125"/>
      <c r="P89" s="125"/>
    </row>
    <row r="90" spans="7:16">
      <c r="G90" s="125"/>
      <c r="H90" s="152"/>
      <c r="I90" s="125"/>
      <c r="K90" s="256"/>
      <c r="M90" s="125"/>
      <c r="N90" s="125"/>
      <c r="O90" s="125"/>
      <c r="P90" s="125"/>
    </row>
    <row r="91" spans="7:16">
      <c r="G91" s="125"/>
      <c r="H91" s="152"/>
      <c r="I91" s="125"/>
      <c r="K91" s="256"/>
      <c r="M91" s="125"/>
      <c r="N91" s="125"/>
      <c r="O91" s="125"/>
      <c r="P91" s="125"/>
    </row>
    <row r="92" spans="7:16">
      <c r="G92" s="125"/>
      <c r="H92" s="152"/>
      <c r="I92" s="125"/>
      <c r="K92" s="256"/>
      <c r="M92" s="125"/>
      <c r="N92" s="125"/>
      <c r="O92" s="125"/>
      <c r="P92" s="125"/>
    </row>
    <row r="93" spans="7:16">
      <c r="G93" s="125"/>
      <c r="H93" s="152"/>
      <c r="I93" s="125"/>
      <c r="K93" s="256"/>
      <c r="M93" s="125"/>
      <c r="N93" s="125"/>
      <c r="O93" s="125"/>
      <c r="P93" s="125"/>
    </row>
    <row r="94" spans="7:16">
      <c r="G94" s="125"/>
      <c r="H94" s="152"/>
      <c r="I94" s="125"/>
      <c r="K94" s="256"/>
      <c r="M94" s="125"/>
      <c r="N94" s="125"/>
      <c r="O94" s="125"/>
      <c r="P94" s="125"/>
    </row>
    <row r="95" spans="7:16">
      <c r="G95" s="125"/>
      <c r="H95" s="152"/>
      <c r="I95" s="125"/>
      <c r="K95" s="256"/>
      <c r="M95" s="125"/>
      <c r="N95" s="125"/>
      <c r="O95" s="125"/>
      <c r="P95" s="125"/>
    </row>
    <row r="96" spans="7:16">
      <c r="G96" s="125"/>
      <c r="H96" s="152"/>
      <c r="I96" s="125"/>
      <c r="K96" s="256"/>
      <c r="M96" s="125"/>
      <c r="N96" s="125"/>
      <c r="O96" s="125"/>
      <c r="P96" s="125"/>
    </row>
    <row r="97" spans="7:16">
      <c r="G97" s="125"/>
      <c r="H97" s="152"/>
      <c r="I97" s="125"/>
      <c r="K97" s="256"/>
      <c r="M97" s="125"/>
      <c r="N97" s="125"/>
      <c r="O97" s="125"/>
      <c r="P97" s="125"/>
    </row>
    <row r="98" spans="7:16">
      <c r="G98" s="125"/>
      <c r="H98" s="152"/>
      <c r="I98" s="125"/>
      <c r="K98" s="256"/>
      <c r="M98" s="125"/>
      <c r="N98" s="125"/>
      <c r="O98" s="125"/>
      <c r="P98" s="125"/>
    </row>
    <row r="99" spans="7:16">
      <c r="G99" s="125"/>
      <c r="H99" s="152"/>
      <c r="I99" s="125"/>
      <c r="K99" s="256"/>
      <c r="M99" s="125"/>
      <c r="N99" s="125"/>
      <c r="O99" s="125"/>
      <c r="P99" s="125"/>
    </row>
    <row r="100" spans="7:16">
      <c r="G100" s="125"/>
      <c r="H100" s="152"/>
      <c r="I100" s="125"/>
      <c r="K100" s="256"/>
      <c r="M100" s="125"/>
      <c r="N100" s="125"/>
      <c r="O100" s="125"/>
      <c r="P100" s="125"/>
    </row>
    <row r="101" spans="7:16">
      <c r="G101" s="125"/>
      <c r="H101" s="152"/>
      <c r="I101" s="125"/>
      <c r="K101" s="256"/>
      <c r="M101" s="125"/>
      <c r="N101" s="125"/>
      <c r="O101" s="125"/>
      <c r="P101" s="125"/>
    </row>
    <row r="102" spans="7:16">
      <c r="G102" s="125"/>
      <c r="H102" s="152"/>
      <c r="I102" s="125"/>
      <c r="K102" s="256"/>
      <c r="M102" s="125"/>
      <c r="N102" s="125"/>
      <c r="O102" s="125"/>
      <c r="P102" s="125"/>
    </row>
    <row r="103" spans="7:16">
      <c r="G103" s="125"/>
      <c r="H103" s="152"/>
      <c r="I103" s="125"/>
      <c r="K103" s="256"/>
      <c r="M103" s="125"/>
      <c r="N103" s="125"/>
      <c r="O103" s="125"/>
      <c r="P103" s="125"/>
    </row>
    <row r="104" spans="7:16">
      <c r="G104" s="125"/>
      <c r="H104" s="152"/>
      <c r="I104" s="125"/>
      <c r="K104" s="256"/>
      <c r="M104" s="125"/>
      <c r="N104" s="125"/>
      <c r="O104" s="125"/>
      <c r="P104" s="125"/>
    </row>
    <row r="105" spans="7:16">
      <c r="G105" s="125"/>
      <c r="H105" s="152"/>
      <c r="I105" s="125"/>
      <c r="K105" s="256"/>
      <c r="M105" s="125"/>
      <c r="N105" s="125"/>
      <c r="O105" s="125"/>
      <c r="P105" s="125"/>
    </row>
    <row r="106" spans="7:16">
      <c r="G106" s="125"/>
      <c r="H106" s="152"/>
      <c r="I106" s="125"/>
      <c r="K106" s="256"/>
      <c r="M106" s="125"/>
      <c r="N106" s="125"/>
      <c r="O106" s="125"/>
      <c r="P106" s="125"/>
    </row>
    <row r="107" spans="7:16">
      <c r="G107" s="125"/>
      <c r="H107" s="152"/>
      <c r="I107" s="125"/>
      <c r="K107" s="256"/>
      <c r="M107" s="125"/>
      <c r="N107" s="125"/>
      <c r="O107" s="125"/>
      <c r="P107" s="125"/>
    </row>
    <row r="108" spans="7:16">
      <c r="G108" s="125"/>
      <c r="H108" s="152"/>
      <c r="I108" s="125"/>
      <c r="K108" s="256"/>
      <c r="M108" s="125"/>
      <c r="N108" s="125"/>
      <c r="O108" s="125"/>
      <c r="P108" s="125"/>
    </row>
    <row r="109" spans="7:16">
      <c r="G109" s="125"/>
      <c r="H109" s="152"/>
      <c r="I109" s="125"/>
      <c r="K109" s="256"/>
      <c r="M109" s="125"/>
      <c r="N109" s="125"/>
      <c r="O109" s="125"/>
      <c r="P109" s="125"/>
    </row>
    <row r="110" spans="7:16">
      <c r="G110" s="125"/>
      <c r="H110" s="152"/>
      <c r="I110" s="125"/>
      <c r="K110" s="256"/>
      <c r="M110" s="125"/>
      <c r="N110" s="125"/>
      <c r="O110" s="125"/>
      <c r="P110" s="125"/>
    </row>
    <row r="111" spans="7:16">
      <c r="G111" s="125"/>
      <c r="H111" s="152"/>
      <c r="I111" s="125"/>
      <c r="K111" s="256"/>
      <c r="M111" s="125"/>
      <c r="N111" s="125"/>
      <c r="O111" s="125"/>
      <c r="P111" s="125"/>
    </row>
    <row r="112" spans="7:16">
      <c r="G112" s="125"/>
      <c r="H112" s="152"/>
      <c r="I112" s="125"/>
      <c r="K112" s="256"/>
      <c r="M112" s="125"/>
      <c r="N112" s="125"/>
      <c r="O112" s="125"/>
      <c r="P112" s="125"/>
    </row>
    <row r="113" spans="7:16">
      <c r="G113" s="125"/>
      <c r="H113" s="152"/>
      <c r="I113" s="125"/>
      <c r="K113" s="256"/>
      <c r="M113" s="125"/>
      <c r="N113" s="125"/>
      <c r="O113" s="125"/>
      <c r="P113" s="125"/>
    </row>
    <row r="114" spans="7:16">
      <c r="G114" s="125"/>
      <c r="H114" s="152"/>
      <c r="I114" s="125"/>
      <c r="K114" s="256"/>
      <c r="M114" s="125"/>
      <c r="N114" s="125"/>
      <c r="O114" s="125"/>
      <c r="P114" s="125"/>
    </row>
    <row r="115" spans="7:16">
      <c r="G115" s="125"/>
      <c r="H115" s="152"/>
      <c r="I115" s="125"/>
      <c r="K115" s="256"/>
      <c r="M115" s="125"/>
      <c r="N115" s="125"/>
      <c r="O115" s="125"/>
      <c r="P115" s="125"/>
    </row>
    <row r="116" spans="7:16">
      <c r="G116" s="125"/>
      <c r="H116" s="152"/>
      <c r="I116" s="125"/>
      <c r="K116" s="256"/>
      <c r="M116" s="125"/>
      <c r="N116" s="125"/>
      <c r="O116" s="125"/>
      <c r="P116" s="125"/>
    </row>
    <row r="117" spans="7:16">
      <c r="G117" s="125"/>
      <c r="H117" s="152"/>
      <c r="I117" s="125"/>
      <c r="K117" s="256"/>
      <c r="M117" s="125"/>
      <c r="N117" s="125"/>
      <c r="O117" s="125"/>
      <c r="P117" s="125"/>
    </row>
    <row r="118" spans="7:16">
      <c r="G118" s="125"/>
      <c r="H118" s="152"/>
      <c r="I118" s="125"/>
      <c r="K118" s="256"/>
      <c r="M118" s="125"/>
      <c r="N118" s="125"/>
      <c r="O118" s="125"/>
      <c r="P118" s="125"/>
    </row>
    <row r="119" spans="7:16">
      <c r="G119" s="125"/>
      <c r="H119" s="152"/>
      <c r="I119" s="125"/>
      <c r="K119" s="256"/>
      <c r="M119" s="125"/>
      <c r="N119" s="125"/>
      <c r="O119" s="125"/>
      <c r="P119" s="125"/>
    </row>
    <row r="120" spans="7:16">
      <c r="G120" s="125"/>
      <c r="H120" s="152"/>
      <c r="I120" s="125"/>
      <c r="K120" s="256"/>
      <c r="M120" s="125"/>
      <c r="N120" s="125"/>
      <c r="O120" s="125"/>
      <c r="P120" s="125"/>
    </row>
    <row r="121" spans="7:16">
      <c r="G121" s="125"/>
      <c r="H121" s="152"/>
      <c r="I121" s="125"/>
      <c r="K121" s="256"/>
      <c r="M121" s="125"/>
      <c r="N121" s="125"/>
      <c r="O121" s="125"/>
      <c r="P121" s="125"/>
    </row>
    <row r="122" spans="7:16">
      <c r="G122" s="125"/>
      <c r="H122" s="152"/>
      <c r="I122" s="125"/>
      <c r="K122" s="256"/>
      <c r="M122" s="125"/>
      <c r="N122" s="125"/>
      <c r="O122" s="125"/>
      <c r="P122" s="125"/>
    </row>
    <row r="123" spans="7:16">
      <c r="G123" s="125"/>
      <c r="H123" s="152"/>
      <c r="I123" s="125"/>
      <c r="K123" s="256"/>
      <c r="M123" s="125"/>
      <c r="N123" s="125"/>
      <c r="O123" s="125"/>
      <c r="P123" s="125"/>
    </row>
    <row r="124" spans="7:16">
      <c r="G124" s="125"/>
      <c r="H124" s="152"/>
      <c r="I124" s="125"/>
      <c r="K124" s="256"/>
      <c r="M124" s="125"/>
      <c r="N124" s="125"/>
      <c r="O124" s="125"/>
      <c r="P124" s="125"/>
    </row>
    <row r="125" spans="7:16">
      <c r="G125" s="125"/>
      <c r="H125" s="152"/>
      <c r="I125" s="125"/>
      <c r="K125" s="256"/>
      <c r="M125" s="125"/>
      <c r="N125" s="125"/>
      <c r="O125" s="125"/>
      <c r="P125" s="125"/>
    </row>
    <row r="126" spans="7:16">
      <c r="G126" s="125"/>
      <c r="H126" s="152"/>
      <c r="I126" s="125"/>
      <c r="K126" s="256"/>
      <c r="M126" s="125"/>
      <c r="N126" s="125"/>
      <c r="O126" s="125"/>
      <c r="P126" s="125"/>
    </row>
    <row r="127" spans="7:16">
      <c r="G127" s="125"/>
      <c r="H127" s="152"/>
      <c r="I127" s="125"/>
      <c r="K127" s="256"/>
      <c r="M127" s="125"/>
      <c r="N127" s="125"/>
      <c r="O127" s="125"/>
      <c r="P127" s="125"/>
    </row>
    <row r="128" spans="7:16">
      <c r="G128" s="125"/>
      <c r="H128" s="152"/>
      <c r="I128" s="125"/>
      <c r="K128" s="256"/>
      <c r="M128" s="125"/>
      <c r="N128" s="125"/>
      <c r="O128" s="125"/>
      <c r="P128" s="125"/>
    </row>
    <row r="129" spans="7:16">
      <c r="G129" s="125"/>
      <c r="H129" s="152"/>
      <c r="I129" s="125"/>
      <c r="K129" s="256"/>
      <c r="M129" s="125"/>
      <c r="N129" s="125"/>
      <c r="O129" s="125"/>
      <c r="P129" s="125"/>
    </row>
    <row r="130" spans="7:16">
      <c r="G130" s="125"/>
      <c r="H130" s="152"/>
      <c r="I130" s="125"/>
      <c r="K130" s="256"/>
      <c r="M130" s="125"/>
      <c r="N130" s="125"/>
      <c r="O130" s="125"/>
      <c r="P130" s="125"/>
    </row>
    <row r="131" spans="7:16">
      <c r="G131" s="125"/>
      <c r="H131" s="152"/>
      <c r="I131" s="125"/>
      <c r="K131" s="256"/>
      <c r="M131" s="125"/>
      <c r="N131" s="125"/>
      <c r="O131" s="125"/>
      <c r="P131" s="125"/>
    </row>
    <row r="132" spans="7:16">
      <c r="G132" s="125"/>
      <c r="H132" s="152"/>
      <c r="I132" s="125"/>
      <c r="K132" s="256"/>
      <c r="M132" s="125"/>
      <c r="N132" s="125"/>
      <c r="O132" s="125"/>
      <c r="P132" s="125"/>
    </row>
    <row r="133" spans="7:16">
      <c r="G133" s="125"/>
      <c r="H133" s="152"/>
      <c r="I133" s="125"/>
      <c r="K133" s="256"/>
      <c r="M133" s="125"/>
      <c r="N133" s="125"/>
      <c r="O133" s="125"/>
      <c r="P133" s="125"/>
    </row>
    <row r="134" spans="7:16">
      <c r="G134" s="125"/>
      <c r="H134" s="152"/>
      <c r="I134" s="125"/>
      <c r="K134" s="256"/>
      <c r="M134" s="125"/>
      <c r="N134" s="125"/>
      <c r="O134" s="125"/>
      <c r="P134" s="125"/>
    </row>
    <row r="135" spans="7:16">
      <c r="G135" s="125"/>
      <c r="H135" s="152"/>
      <c r="I135" s="125"/>
      <c r="K135" s="256"/>
      <c r="M135" s="125"/>
      <c r="N135" s="125"/>
      <c r="O135" s="125"/>
      <c r="P135" s="125"/>
    </row>
    <row r="136" spans="7:16">
      <c r="G136" s="125"/>
      <c r="H136" s="152"/>
      <c r="I136" s="125"/>
      <c r="K136" s="256"/>
      <c r="M136" s="125"/>
      <c r="N136" s="125"/>
      <c r="O136" s="125"/>
      <c r="P136" s="125"/>
    </row>
    <row r="137" spans="7:16">
      <c r="G137" s="125"/>
      <c r="H137" s="152"/>
      <c r="I137" s="125"/>
      <c r="K137" s="256"/>
      <c r="M137" s="125"/>
      <c r="N137" s="125"/>
      <c r="O137" s="125"/>
      <c r="P137" s="125"/>
    </row>
    <row r="138" spans="7:16">
      <c r="G138" s="125"/>
      <c r="H138" s="152"/>
      <c r="I138" s="125"/>
      <c r="K138" s="256"/>
      <c r="M138" s="125"/>
      <c r="N138" s="125"/>
      <c r="O138" s="125"/>
      <c r="P138" s="125"/>
    </row>
    <row r="139" spans="7:16">
      <c r="G139" s="125"/>
      <c r="H139" s="152"/>
      <c r="I139" s="125"/>
      <c r="K139" s="256"/>
      <c r="M139" s="125"/>
      <c r="N139" s="125"/>
      <c r="O139" s="125"/>
      <c r="P139" s="125"/>
    </row>
    <row r="140" spans="7:16">
      <c r="G140" s="125"/>
      <c r="H140" s="152"/>
      <c r="I140" s="125"/>
      <c r="K140" s="256"/>
      <c r="M140" s="125"/>
      <c r="N140" s="125"/>
      <c r="O140" s="125"/>
      <c r="P140" s="125"/>
    </row>
    <row r="141" spans="7:16">
      <c r="G141" s="125"/>
      <c r="H141" s="152"/>
      <c r="I141" s="125"/>
      <c r="K141" s="256"/>
      <c r="M141" s="125"/>
      <c r="N141" s="125"/>
      <c r="O141" s="125"/>
      <c r="P141" s="125"/>
    </row>
    <row r="142" spans="7:16">
      <c r="G142" s="125"/>
      <c r="H142" s="152"/>
      <c r="I142" s="125"/>
      <c r="K142" s="256"/>
      <c r="M142" s="125"/>
      <c r="N142" s="125"/>
      <c r="O142" s="125"/>
      <c r="P142" s="125"/>
    </row>
    <row r="143" spans="7:16">
      <c r="G143" s="125"/>
      <c r="H143" s="152"/>
      <c r="I143" s="125"/>
      <c r="K143" s="256"/>
      <c r="M143" s="125"/>
      <c r="N143" s="125"/>
      <c r="O143" s="125"/>
      <c r="P143" s="125"/>
    </row>
    <row r="144" spans="7:16">
      <c r="G144" s="125"/>
      <c r="H144" s="152"/>
      <c r="I144" s="125"/>
      <c r="K144" s="256"/>
      <c r="M144" s="125"/>
      <c r="N144" s="125"/>
      <c r="O144" s="125"/>
      <c r="P144" s="125"/>
    </row>
    <row r="145" spans="7:16">
      <c r="G145" s="125"/>
      <c r="H145" s="152"/>
      <c r="I145" s="125"/>
      <c r="K145" s="256"/>
      <c r="M145" s="125"/>
      <c r="N145" s="125"/>
      <c r="O145" s="125"/>
      <c r="P145" s="125"/>
    </row>
    <row r="146" spans="7:16">
      <c r="G146" s="125"/>
      <c r="H146" s="152"/>
      <c r="I146" s="125"/>
      <c r="K146" s="256"/>
      <c r="M146" s="125"/>
      <c r="N146" s="125"/>
      <c r="O146" s="125"/>
      <c r="P146" s="125"/>
    </row>
    <row r="147" spans="7:16">
      <c r="G147" s="125"/>
      <c r="H147" s="152"/>
      <c r="I147" s="125"/>
      <c r="K147" s="256"/>
      <c r="M147" s="125"/>
      <c r="N147" s="125"/>
      <c r="O147" s="125"/>
      <c r="P147" s="125"/>
    </row>
    <row r="148" spans="7:16">
      <c r="G148" s="125"/>
      <c r="H148" s="152"/>
      <c r="I148" s="125"/>
      <c r="K148" s="256"/>
      <c r="M148" s="125"/>
      <c r="N148" s="125"/>
      <c r="O148" s="125"/>
      <c r="P148" s="125"/>
    </row>
    <row r="149" spans="7:16">
      <c r="G149" s="125"/>
      <c r="H149" s="152"/>
      <c r="I149" s="125"/>
      <c r="K149" s="256"/>
      <c r="M149" s="125"/>
      <c r="N149" s="125"/>
      <c r="O149" s="125"/>
      <c r="P149" s="125"/>
    </row>
    <row r="150" spans="7:16">
      <c r="G150" s="125"/>
      <c r="H150" s="152"/>
      <c r="I150" s="125"/>
      <c r="K150" s="256"/>
      <c r="M150" s="125"/>
      <c r="N150" s="125"/>
      <c r="O150" s="125"/>
      <c r="P150" s="125"/>
    </row>
    <row r="151" spans="7:16">
      <c r="G151" s="125"/>
      <c r="H151" s="152"/>
      <c r="I151" s="125"/>
      <c r="K151" s="256"/>
      <c r="M151" s="125"/>
      <c r="N151" s="125"/>
      <c r="O151" s="125"/>
      <c r="P151" s="125"/>
    </row>
    <row r="152" spans="7:16">
      <c r="G152" s="125"/>
      <c r="H152" s="152"/>
      <c r="I152" s="125"/>
      <c r="K152" s="256"/>
      <c r="M152" s="125"/>
      <c r="N152" s="125"/>
      <c r="O152" s="125"/>
      <c r="P152" s="125"/>
    </row>
    <row r="153" spans="7:16">
      <c r="G153" s="125"/>
      <c r="H153" s="152"/>
      <c r="I153" s="125"/>
      <c r="K153" s="256"/>
      <c r="M153" s="125"/>
      <c r="N153" s="125"/>
      <c r="O153" s="125"/>
      <c r="P153" s="125"/>
    </row>
    <row r="154" spans="7:16">
      <c r="G154" s="125"/>
      <c r="H154" s="152"/>
      <c r="I154" s="125"/>
      <c r="K154" s="256"/>
      <c r="M154" s="125"/>
      <c r="N154" s="125"/>
      <c r="O154" s="125"/>
      <c r="P154" s="125"/>
    </row>
    <row r="155" spans="7:16">
      <c r="G155" s="125"/>
      <c r="H155" s="152"/>
      <c r="I155" s="125"/>
      <c r="K155" s="256"/>
      <c r="M155" s="125"/>
      <c r="N155" s="125"/>
      <c r="O155" s="125"/>
      <c r="P155" s="125"/>
    </row>
    <row r="156" spans="7:16">
      <c r="G156" s="125"/>
      <c r="H156" s="152"/>
      <c r="I156" s="125"/>
      <c r="K156" s="256"/>
      <c r="M156" s="125"/>
      <c r="N156" s="125"/>
      <c r="O156" s="125"/>
      <c r="P156" s="125"/>
    </row>
    <row r="157" spans="7:16">
      <c r="G157" s="125"/>
      <c r="H157" s="152"/>
      <c r="I157" s="125"/>
      <c r="K157" s="256"/>
      <c r="M157" s="125"/>
      <c r="N157" s="125"/>
      <c r="O157" s="125"/>
      <c r="P157" s="125"/>
    </row>
    <row r="158" spans="7:16">
      <c r="G158" s="125"/>
      <c r="H158" s="152"/>
      <c r="I158" s="125"/>
      <c r="K158" s="256"/>
      <c r="M158" s="125"/>
      <c r="N158" s="125"/>
      <c r="O158" s="125"/>
      <c r="P158" s="125"/>
    </row>
    <row r="159" spans="7:16">
      <c r="G159" s="125"/>
      <c r="H159" s="152"/>
      <c r="I159" s="125"/>
      <c r="K159" s="256"/>
      <c r="M159" s="125"/>
      <c r="N159" s="125"/>
      <c r="O159" s="125"/>
      <c r="P159" s="125"/>
    </row>
    <row r="160" spans="7:16">
      <c r="G160" s="125"/>
      <c r="H160" s="152"/>
      <c r="I160" s="125"/>
      <c r="K160" s="256"/>
      <c r="M160" s="125"/>
      <c r="N160" s="125"/>
      <c r="O160" s="125"/>
      <c r="P160" s="125"/>
    </row>
    <row r="161" spans="7:16">
      <c r="G161" s="125"/>
      <c r="H161" s="152"/>
      <c r="I161" s="125"/>
      <c r="K161" s="256"/>
      <c r="M161" s="125"/>
      <c r="N161" s="125"/>
      <c r="O161" s="125"/>
      <c r="P161" s="125"/>
    </row>
    <row r="162" spans="7:16">
      <c r="G162" s="125"/>
      <c r="H162" s="152"/>
      <c r="I162" s="125"/>
      <c r="K162" s="256"/>
      <c r="M162" s="125"/>
      <c r="N162" s="125"/>
      <c r="O162" s="125"/>
      <c r="P162" s="125"/>
    </row>
    <row r="163" spans="7:16">
      <c r="G163" s="125"/>
      <c r="H163" s="152"/>
      <c r="I163" s="125"/>
      <c r="K163" s="256"/>
      <c r="M163" s="125"/>
      <c r="N163" s="125"/>
      <c r="O163" s="125"/>
      <c r="P163" s="125"/>
    </row>
    <row r="164" spans="7:16">
      <c r="G164" s="125"/>
      <c r="H164" s="152"/>
      <c r="I164" s="125"/>
      <c r="K164" s="256"/>
      <c r="M164" s="125"/>
      <c r="N164" s="125"/>
      <c r="O164" s="125"/>
      <c r="P164" s="125"/>
    </row>
    <row r="165" spans="7:16">
      <c r="G165" s="125"/>
      <c r="H165" s="152"/>
      <c r="I165" s="125"/>
      <c r="K165" s="256"/>
      <c r="M165" s="125"/>
      <c r="N165" s="125"/>
      <c r="O165" s="125"/>
      <c r="P165" s="125"/>
    </row>
    <row r="166" spans="7:16">
      <c r="G166" s="125"/>
      <c r="H166" s="152"/>
      <c r="I166" s="125"/>
      <c r="K166" s="256"/>
      <c r="M166" s="125"/>
      <c r="N166" s="125"/>
      <c r="O166" s="125"/>
      <c r="P166" s="125"/>
    </row>
    <row r="167" spans="7:16">
      <c r="G167" s="125"/>
      <c r="H167" s="152"/>
      <c r="I167" s="125"/>
      <c r="K167" s="256"/>
      <c r="M167" s="125"/>
      <c r="N167" s="125"/>
      <c r="O167" s="125"/>
      <c r="P167" s="125"/>
    </row>
    <row r="168" spans="7:16">
      <c r="G168" s="125"/>
      <c r="H168" s="152"/>
      <c r="I168" s="125"/>
      <c r="K168" s="256"/>
      <c r="M168" s="125"/>
      <c r="N168" s="125"/>
      <c r="O168" s="125"/>
      <c r="P168" s="125"/>
    </row>
    <row r="169" spans="7:16">
      <c r="G169" s="125"/>
      <c r="H169" s="152"/>
      <c r="I169" s="125"/>
      <c r="K169" s="256"/>
      <c r="M169" s="125"/>
      <c r="N169" s="125"/>
      <c r="O169" s="125"/>
      <c r="P169" s="125"/>
    </row>
    <row r="170" spans="7:16">
      <c r="G170" s="125"/>
      <c r="H170" s="152"/>
      <c r="I170" s="125"/>
      <c r="K170" s="256"/>
      <c r="M170" s="125"/>
      <c r="N170" s="125"/>
      <c r="O170" s="125"/>
      <c r="P170" s="125"/>
    </row>
    <row r="171" spans="7:16">
      <c r="G171" s="125"/>
      <c r="H171" s="152"/>
      <c r="I171" s="125"/>
      <c r="K171" s="256"/>
      <c r="M171" s="125"/>
      <c r="N171" s="125"/>
      <c r="O171" s="125"/>
      <c r="P171" s="125"/>
    </row>
    <row r="172" spans="7:16">
      <c r="G172" s="125"/>
      <c r="H172" s="152"/>
      <c r="I172" s="125"/>
      <c r="K172" s="256"/>
      <c r="M172" s="125"/>
      <c r="N172" s="125"/>
      <c r="O172" s="125"/>
      <c r="P172" s="125"/>
    </row>
    <row r="173" spans="7:16">
      <c r="G173" s="125"/>
      <c r="H173" s="152"/>
      <c r="I173" s="125"/>
      <c r="K173" s="256"/>
      <c r="M173" s="125"/>
      <c r="N173" s="125"/>
      <c r="O173" s="125"/>
      <c r="P173" s="125"/>
    </row>
    <row r="174" spans="7:16">
      <c r="G174" s="125"/>
      <c r="H174" s="152"/>
      <c r="I174" s="125"/>
      <c r="K174" s="256"/>
      <c r="M174" s="125"/>
      <c r="N174" s="125"/>
      <c r="O174" s="125"/>
      <c r="P174" s="125"/>
    </row>
    <row r="175" spans="7:16">
      <c r="G175" s="125"/>
      <c r="H175" s="152"/>
      <c r="I175" s="125"/>
      <c r="K175" s="256"/>
      <c r="M175" s="125"/>
      <c r="N175" s="125"/>
      <c r="O175" s="125"/>
      <c r="P175" s="125"/>
    </row>
    <row r="176" spans="7:16">
      <c r="G176" s="125"/>
      <c r="H176" s="152"/>
      <c r="I176" s="125"/>
      <c r="K176" s="256"/>
      <c r="M176" s="125"/>
      <c r="N176" s="125"/>
      <c r="O176" s="125"/>
      <c r="P176" s="125"/>
    </row>
    <row r="177" spans="7:16">
      <c r="G177" s="125"/>
      <c r="H177" s="152"/>
      <c r="I177" s="125"/>
      <c r="K177" s="256"/>
      <c r="M177" s="125"/>
      <c r="N177" s="125"/>
      <c r="O177" s="125"/>
      <c r="P177" s="125"/>
    </row>
    <row r="178" spans="7:16">
      <c r="G178" s="125"/>
      <c r="H178" s="152"/>
      <c r="I178" s="125"/>
      <c r="K178" s="256"/>
      <c r="M178" s="125"/>
      <c r="N178" s="125"/>
      <c r="O178" s="125"/>
      <c r="P178" s="125"/>
    </row>
    <row r="179" spans="7:16">
      <c r="G179" s="125"/>
      <c r="H179" s="152"/>
      <c r="I179" s="125"/>
      <c r="K179" s="256"/>
      <c r="M179" s="125"/>
      <c r="N179" s="125"/>
      <c r="O179" s="125"/>
      <c r="P179" s="125"/>
    </row>
    <row r="180" spans="7:16">
      <c r="G180" s="125"/>
      <c r="H180" s="152"/>
      <c r="I180" s="125"/>
      <c r="K180" s="256"/>
      <c r="M180" s="125"/>
      <c r="N180" s="125"/>
      <c r="O180" s="125"/>
      <c r="P180" s="125"/>
    </row>
    <row r="181" spans="7:16">
      <c r="G181" s="125"/>
      <c r="H181" s="152"/>
      <c r="I181" s="125"/>
      <c r="K181" s="256"/>
      <c r="M181" s="125"/>
      <c r="N181" s="125"/>
      <c r="O181" s="125"/>
      <c r="P181" s="125"/>
    </row>
    <row r="182" spans="7:16">
      <c r="G182" s="125"/>
      <c r="H182" s="152"/>
      <c r="I182" s="125"/>
      <c r="K182" s="256"/>
      <c r="M182" s="125"/>
      <c r="N182" s="125"/>
      <c r="O182" s="125"/>
      <c r="P182" s="125"/>
    </row>
    <row r="183" spans="7:16">
      <c r="G183" s="125"/>
      <c r="H183" s="152"/>
      <c r="I183" s="125"/>
      <c r="K183" s="256"/>
      <c r="M183" s="125"/>
      <c r="N183" s="125"/>
      <c r="O183" s="125"/>
      <c r="P183" s="125"/>
    </row>
    <row r="184" spans="7:16">
      <c r="G184" s="125"/>
      <c r="H184" s="152"/>
      <c r="I184" s="125"/>
      <c r="K184" s="256"/>
      <c r="M184" s="125"/>
      <c r="N184" s="125"/>
      <c r="O184" s="125"/>
      <c r="P184" s="125"/>
    </row>
    <row r="185" spans="7:16">
      <c r="G185" s="125"/>
      <c r="H185" s="152"/>
      <c r="I185" s="125"/>
      <c r="K185" s="256"/>
      <c r="M185" s="125"/>
      <c r="N185" s="125"/>
      <c r="O185" s="125"/>
      <c r="P185" s="125"/>
    </row>
    <row r="186" spans="7:16">
      <c r="G186" s="125"/>
      <c r="H186" s="152"/>
      <c r="I186" s="125"/>
      <c r="K186" s="256"/>
      <c r="M186" s="125"/>
      <c r="N186" s="125"/>
      <c r="O186" s="125"/>
      <c r="P186" s="125"/>
    </row>
    <row r="187" spans="7:16">
      <c r="G187" s="125"/>
      <c r="H187" s="152"/>
      <c r="I187" s="125"/>
      <c r="K187" s="256"/>
      <c r="M187" s="125"/>
      <c r="N187" s="125"/>
      <c r="O187" s="125"/>
      <c r="P187" s="125"/>
    </row>
    <row r="188" spans="7:16">
      <c r="G188" s="125"/>
      <c r="H188" s="152"/>
      <c r="I188" s="125"/>
      <c r="K188" s="256"/>
      <c r="M188" s="125"/>
      <c r="N188" s="125"/>
      <c r="O188" s="125"/>
      <c r="P188" s="125"/>
    </row>
    <row r="189" spans="7:16">
      <c r="G189" s="125"/>
      <c r="H189" s="152"/>
      <c r="I189" s="125"/>
      <c r="K189" s="256"/>
      <c r="M189" s="125"/>
      <c r="N189" s="125"/>
      <c r="O189" s="125"/>
      <c r="P189" s="125"/>
    </row>
    <row r="190" spans="7:16">
      <c r="G190" s="125"/>
      <c r="H190" s="152"/>
      <c r="I190" s="125"/>
      <c r="K190" s="256"/>
      <c r="M190" s="125"/>
      <c r="N190" s="125"/>
      <c r="O190" s="125"/>
      <c r="P190" s="125"/>
    </row>
    <row r="191" spans="7:16">
      <c r="G191" s="125"/>
      <c r="H191" s="152"/>
      <c r="I191" s="125"/>
      <c r="K191" s="256"/>
      <c r="M191" s="125"/>
      <c r="N191" s="125"/>
      <c r="O191" s="125"/>
      <c r="P191" s="125"/>
    </row>
    <row r="192" spans="7:16">
      <c r="G192" s="125"/>
      <c r="H192" s="152"/>
      <c r="I192" s="125"/>
      <c r="K192" s="256"/>
      <c r="M192" s="125"/>
      <c r="N192" s="125"/>
      <c r="O192" s="125"/>
      <c r="P192" s="125"/>
    </row>
    <row r="193" spans="7:16">
      <c r="G193" s="125"/>
      <c r="H193" s="152"/>
      <c r="I193" s="125"/>
      <c r="K193" s="256"/>
      <c r="M193" s="125"/>
      <c r="N193" s="125"/>
      <c r="O193" s="125"/>
      <c r="P193" s="125"/>
    </row>
    <row r="194" spans="7:16">
      <c r="G194" s="125"/>
      <c r="H194" s="152"/>
      <c r="I194" s="125"/>
      <c r="K194" s="256"/>
      <c r="M194" s="125"/>
      <c r="N194" s="125"/>
      <c r="O194" s="125"/>
      <c r="P194" s="125"/>
    </row>
    <row r="195" spans="7:16">
      <c r="G195" s="125"/>
      <c r="H195" s="152"/>
      <c r="I195" s="125"/>
      <c r="K195" s="256"/>
      <c r="M195" s="125"/>
      <c r="N195" s="125"/>
      <c r="O195" s="125"/>
      <c r="P195" s="125"/>
    </row>
    <row r="196" spans="7:16">
      <c r="G196" s="125"/>
      <c r="H196" s="152"/>
      <c r="I196" s="125"/>
      <c r="K196" s="256"/>
      <c r="M196" s="125"/>
      <c r="N196" s="125"/>
      <c r="O196" s="125"/>
      <c r="P196" s="125"/>
    </row>
    <row r="197" spans="7:16">
      <c r="G197" s="125"/>
      <c r="H197" s="152"/>
      <c r="I197" s="125"/>
      <c r="K197" s="256"/>
      <c r="M197" s="125"/>
      <c r="N197" s="125"/>
      <c r="O197" s="125"/>
      <c r="P197" s="125"/>
    </row>
    <row r="198" spans="7:16">
      <c r="G198" s="125"/>
      <c r="H198" s="152"/>
      <c r="I198" s="125"/>
      <c r="K198" s="256"/>
      <c r="M198" s="125"/>
      <c r="N198" s="125"/>
      <c r="O198" s="125"/>
      <c r="P198" s="125"/>
    </row>
    <row r="199" spans="7:16">
      <c r="G199" s="125"/>
      <c r="H199" s="152"/>
      <c r="I199" s="125"/>
      <c r="K199" s="256"/>
      <c r="M199" s="125"/>
      <c r="N199" s="125"/>
      <c r="O199" s="125"/>
      <c r="P199" s="125"/>
    </row>
    <row r="200" spans="7:16">
      <c r="G200" s="125"/>
      <c r="H200" s="152"/>
      <c r="I200" s="125"/>
      <c r="K200" s="256"/>
      <c r="M200" s="125"/>
      <c r="N200" s="125"/>
      <c r="O200" s="125"/>
      <c r="P200" s="125"/>
    </row>
    <row r="201" spans="7:16">
      <c r="G201" s="125"/>
      <c r="H201" s="152"/>
      <c r="I201" s="125"/>
      <c r="K201" s="256"/>
      <c r="M201" s="125"/>
      <c r="N201" s="125"/>
      <c r="O201" s="125"/>
      <c r="P201" s="125"/>
    </row>
    <row r="202" spans="7:16">
      <c r="G202" s="125"/>
      <c r="H202" s="152"/>
      <c r="I202" s="125"/>
      <c r="K202" s="256"/>
      <c r="M202" s="125"/>
      <c r="N202" s="125"/>
      <c r="O202" s="125"/>
      <c r="P202" s="125"/>
    </row>
    <row r="203" spans="7:16">
      <c r="G203" s="125"/>
      <c r="H203" s="152"/>
      <c r="I203" s="125"/>
      <c r="K203" s="256"/>
      <c r="M203" s="125"/>
      <c r="N203" s="125"/>
      <c r="O203" s="125"/>
      <c r="P203" s="125"/>
    </row>
    <row r="204" spans="7:16">
      <c r="G204" s="125"/>
      <c r="H204" s="152"/>
      <c r="I204" s="125"/>
      <c r="K204" s="256"/>
      <c r="M204" s="125"/>
      <c r="N204" s="125"/>
      <c r="O204" s="125"/>
      <c r="P204" s="125"/>
    </row>
    <row r="205" spans="7:16">
      <c r="G205" s="125"/>
      <c r="H205" s="152"/>
      <c r="I205" s="125"/>
      <c r="K205" s="256"/>
      <c r="M205" s="125"/>
      <c r="N205" s="125"/>
      <c r="O205" s="125"/>
      <c r="P205" s="125"/>
    </row>
    <row r="206" spans="7:16">
      <c r="G206" s="125"/>
      <c r="H206" s="152"/>
      <c r="I206" s="125"/>
      <c r="K206" s="256"/>
      <c r="M206" s="125"/>
      <c r="N206" s="125"/>
      <c r="O206" s="125"/>
      <c r="P206" s="125"/>
    </row>
    <row r="207" spans="7:16">
      <c r="G207" s="125"/>
      <c r="H207" s="152"/>
      <c r="I207" s="125"/>
      <c r="K207" s="256"/>
      <c r="M207" s="125"/>
      <c r="N207" s="125"/>
      <c r="O207" s="125"/>
      <c r="P207" s="125"/>
    </row>
    <row r="208" spans="7:16">
      <c r="G208" s="125"/>
      <c r="H208" s="152"/>
      <c r="I208" s="125"/>
      <c r="K208" s="256"/>
      <c r="M208" s="125"/>
      <c r="N208" s="125"/>
      <c r="O208" s="125"/>
      <c r="P208" s="125"/>
    </row>
    <row r="209" spans="7:16">
      <c r="G209" s="125"/>
      <c r="H209" s="152"/>
      <c r="I209" s="125"/>
      <c r="K209" s="256"/>
      <c r="M209" s="125"/>
      <c r="N209" s="125"/>
      <c r="O209" s="125"/>
      <c r="P209" s="125"/>
    </row>
    <row r="210" spans="7:16">
      <c r="G210" s="125"/>
      <c r="H210" s="152"/>
      <c r="I210" s="125"/>
      <c r="K210" s="256"/>
      <c r="M210" s="125"/>
      <c r="N210" s="125"/>
      <c r="O210" s="125"/>
      <c r="P210" s="125"/>
    </row>
    <row r="211" spans="7:16">
      <c r="G211" s="125"/>
      <c r="H211" s="152"/>
      <c r="I211" s="125"/>
      <c r="K211" s="256"/>
      <c r="M211" s="125"/>
      <c r="N211" s="125"/>
      <c r="O211" s="125"/>
      <c r="P211" s="125"/>
    </row>
    <row r="212" spans="7:16">
      <c r="G212" s="125"/>
      <c r="H212" s="152"/>
      <c r="I212" s="125"/>
      <c r="K212" s="256"/>
      <c r="M212" s="125"/>
      <c r="N212" s="125"/>
      <c r="O212" s="125"/>
      <c r="P212" s="125"/>
    </row>
    <row r="213" spans="7:16">
      <c r="G213" s="125"/>
      <c r="H213" s="152"/>
      <c r="I213" s="125"/>
      <c r="K213" s="256"/>
      <c r="M213" s="125"/>
      <c r="N213" s="125"/>
      <c r="O213" s="125"/>
      <c r="P213" s="125"/>
    </row>
    <row r="214" spans="7:16">
      <c r="G214" s="125"/>
      <c r="H214" s="152"/>
      <c r="I214" s="125"/>
      <c r="K214" s="256"/>
      <c r="M214" s="125"/>
      <c r="N214" s="125"/>
      <c r="O214" s="125"/>
      <c r="P214" s="125"/>
    </row>
    <row r="215" spans="7:16">
      <c r="G215" s="125"/>
      <c r="H215" s="152"/>
      <c r="I215" s="125"/>
      <c r="K215" s="256"/>
      <c r="M215" s="125"/>
      <c r="N215" s="125"/>
      <c r="O215" s="125"/>
      <c r="P215" s="125"/>
    </row>
    <row r="216" spans="7:16">
      <c r="G216" s="125"/>
      <c r="H216" s="152"/>
      <c r="I216" s="125"/>
      <c r="K216" s="256"/>
      <c r="M216" s="125"/>
      <c r="N216" s="125"/>
      <c r="O216" s="125"/>
      <c r="P216" s="125"/>
    </row>
    <row r="217" spans="7:16">
      <c r="G217" s="125"/>
      <c r="H217" s="152"/>
      <c r="I217" s="125"/>
      <c r="K217" s="256"/>
      <c r="M217" s="125"/>
      <c r="N217" s="125"/>
      <c r="O217" s="125"/>
      <c r="P217" s="125"/>
    </row>
    <row r="218" spans="7:16">
      <c r="G218" s="125"/>
      <c r="H218" s="152"/>
      <c r="I218" s="125"/>
      <c r="K218" s="256"/>
      <c r="M218" s="125"/>
      <c r="N218" s="125"/>
      <c r="O218" s="125"/>
      <c r="P218" s="125"/>
    </row>
    <row r="219" spans="7:16">
      <c r="G219" s="125"/>
      <c r="H219" s="152"/>
      <c r="I219" s="125"/>
      <c r="K219" s="256"/>
      <c r="M219" s="125"/>
      <c r="N219" s="125"/>
      <c r="O219" s="125"/>
      <c r="P219" s="125"/>
    </row>
    <row r="220" spans="7:16">
      <c r="G220" s="125"/>
      <c r="H220" s="152"/>
      <c r="I220" s="125"/>
      <c r="K220" s="256"/>
      <c r="M220" s="125"/>
      <c r="N220" s="125"/>
      <c r="O220" s="125"/>
      <c r="P220" s="125"/>
    </row>
    <row r="221" spans="7:16">
      <c r="G221" s="125"/>
      <c r="H221" s="152"/>
      <c r="I221" s="125"/>
      <c r="K221" s="256"/>
      <c r="M221" s="125"/>
      <c r="N221" s="125"/>
      <c r="O221" s="125"/>
      <c r="P221" s="125"/>
    </row>
    <row r="222" spans="7:16">
      <c r="G222" s="125"/>
      <c r="H222" s="152"/>
      <c r="I222" s="125"/>
      <c r="K222" s="256"/>
      <c r="M222" s="125"/>
      <c r="N222" s="125"/>
      <c r="O222" s="125"/>
      <c r="P222" s="125"/>
    </row>
    <row r="223" spans="7:16">
      <c r="G223" s="125"/>
      <c r="H223" s="152"/>
      <c r="I223" s="125"/>
      <c r="K223" s="256"/>
      <c r="M223" s="125"/>
      <c r="N223" s="125"/>
      <c r="O223" s="125"/>
      <c r="P223" s="125"/>
    </row>
    <row r="224" spans="7:16">
      <c r="G224" s="125"/>
      <c r="H224" s="152"/>
      <c r="I224" s="125"/>
      <c r="K224" s="256"/>
      <c r="M224" s="125"/>
      <c r="N224" s="125"/>
      <c r="O224" s="125"/>
      <c r="P224" s="125"/>
    </row>
    <row r="225" spans="7:16">
      <c r="G225" s="125"/>
      <c r="H225" s="152"/>
      <c r="I225" s="125"/>
      <c r="K225" s="256"/>
      <c r="M225" s="125"/>
      <c r="N225" s="125"/>
      <c r="O225" s="125"/>
      <c r="P225" s="125"/>
    </row>
    <row r="226" spans="7:16">
      <c r="G226" s="125"/>
      <c r="H226" s="152"/>
      <c r="I226" s="125"/>
      <c r="K226" s="256"/>
      <c r="M226" s="125"/>
      <c r="N226" s="125"/>
      <c r="O226" s="125"/>
      <c r="P226" s="125"/>
    </row>
    <row r="227" spans="7:16">
      <c r="G227" s="125"/>
      <c r="H227" s="152"/>
      <c r="I227" s="125"/>
      <c r="K227" s="256"/>
      <c r="M227" s="125"/>
      <c r="N227" s="125"/>
      <c r="O227" s="125"/>
      <c r="P227" s="125"/>
    </row>
    <row r="228" spans="7:16">
      <c r="G228" s="125"/>
      <c r="H228" s="152"/>
      <c r="I228" s="125"/>
      <c r="K228" s="256"/>
      <c r="M228" s="125"/>
      <c r="N228" s="125"/>
      <c r="O228" s="125"/>
      <c r="P228" s="125"/>
    </row>
    <row r="229" spans="7:16">
      <c r="G229" s="125"/>
      <c r="H229" s="152"/>
      <c r="I229" s="125"/>
      <c r="K229" s="256"/>
      <c r="M229" s="125"/>
      <c r="N229" s="125"/>
      <c r="O229" s="125"/>
      <c r="P229" s="125"/>
    </row>
    <row r="230" spans="7:16">
      <c r="G230" s="125"/>
      <c r="H230" s="152"/>
      <c r="I230" s="125"/>
      <c r="K230" s="256"/>
      <c r="M230" s="125"/>
      <c r="N230" s="125"/>
      <c r="O230" s="125"/>
      <c r="P230" s="125"/>
    </row>
    <row r="231" spans="7:16">
      <c r="G231" s="125"/>
      <c r="H231" s="152"/>
      <c r="I231" s="125"/>
      <c r="K231" s="256"/>
      <c r="M231" s="125"/>
      <c r="N231" s="125"/>
      <c r="O231" s="125"/>
      <c r="P231" s="125"/>
    </row>
    <row r="232" spans="7:16">
      <c r="G232" s="125"/>
      <c r="H232" s="152"/>
      <c r="I232" s="125"/>
      <c r="K232" s="256"/>
      <c r="M232" s="125"/>
      <c r="N232" s="125"/>
      <c r="O232" s="125"/>
      <c r="P232" s="125"/>
    </row>
    <row r="233" spans="7:16">
      <c r="G233" s="125"/>
      <c r="H233" s="152"/>
      <c r="I233" s="125"/>
      <c r="K233" s="256"/>
      <c r="M233" s="125"/>
      <c r="N233" s="125"/>
      <c r="O233" s="125"/>
      <c r="P233" s="125"/>
    </row>
    <row r="234" spans="7:16">
      <c r="G234" s="125"/>
      <c r="H234" s="152"/>
      <c r="I234" s="125"/>
      <c r="K234" s="256"/>
      <c r="M234" s="125"/>
      <c r="N234" s="125"/>
      <c r="O234" s="125"/>
      <c r="P234" s="125"/>
    </row>
    <row r="235" spans="7:16">
      <c r="G235" s="125"/>
      <c r="H235" s="152"/>
      <c r="I235" s="125"/>
      <c r="K235" s="256"/>
      <c r="M235" s="125"/>
      <c r="N235" s="125"/>
      <c r="O235" s="125"/>
      <c r="P235" s="125"/>
    </row>
    <row r="236" spans="7:16">
      <c r="G236" s="125"/>
      <c r="H236" s="152"/>
      <c r="I236" s="125"/>
      <c r="K236" s="256"/>
      <c r="M236" s="125"/>
      <c r="N236" s="125"/>
      <c r="O236" s="125"/>
      <c r="P236" s="125"/>
    </row>
    <row r="237" spans="7:16">
      <c r="G237" s="125"/>
      <c r="H237" s="152"/>
      <c r="I237" s="125"/>
      <c r="K237" s="256"/>
      <c r="M237" s="125"/>
      <c r="N237" s="125"/>
      <c r="O237" s="125"/>
      <c r="P237" s="125"/>
    </row>
    <row r="238" spans="7:16">
      <c r="G238" s="125"/>
      <c r="H238" s="152"/>
      <c r="I238" s="125"/>
      <c r="K238" s="256"/>
      <c r="M238" s="125"/>
      <c r="N238" s="125"/>
      <c r="O238" s="125"/>
      <c r="P238" s="125"/>
    </row>
    <row r="239" spans="7:16">
      <c r="G239" s="125"/>
      <c r="H239" s="152"/>
      <c r="I239" s="125"/>
      <c r="K239" s="256"/>
      <c r="M239" s="125"/>
      <c r="N239" s="125"/>
      <c r="O239" s="125"/>
      <c r="P239" s="125"/>
    </row>
    <row r="240" spans="7:16">
      <c r="G240" s="125"/>
      <c r="H240" s="152"/>
      <c r="I240" s="125"/>
      <c r="K240" s="256"/>
      <c r="M240" s="125"/>
      <c r="N240" s="125"/>
      <c r="O240" s="125"/>
      <c r="P240" s="125"/>
    </row>
    <row r="241" spans="7:16">
      <c r="G241" s="125"/>
      <c r="H241" s="152"/>
      <c r="I241" s="125"/>
      <c r="K241" s="256"/>
      <c r="M241" s="125"/>
      <c r="N241" s="125"/>
      <c r="O241" s="125"/>
      <c r="P241" s="125"/>
    </row>
    <row r="242" spans="7:16">
      <c r="G242" s="125"/>
      <c r="H242" s="152"/>
      <c r="I242" s="125"/>
      <c r="K242" s="256"/>
      <c r="M242" s="125"/>
      <c r="N242" s="125"/>
      <c r="O242" s="125"/>
      <c r="P242" s="125"/>
    </row>
    <row r="243" spans="7:16">
      <c r="G243" s="125"/>
      <c r="H243" s="152"/>
      <c r="I243" s="125"/>
      <c r="K243" s="256"/>
      <c r="M243" s="125"/>
      <c r="N243" s="125"/>
      <c r="O243" s="125"/>
      <c r="P243" s="125"/>
    </row>
    <row r="244" spans="7:16">
      <c r="G244" s="125"/>
      <c r="H244" s="152"/>
      <c r="I244" s="125"/>
      <c r="K244" s="256"/>
      <c r="M244" s="125"/>
      <c r="N244" s="125"/>
      <c r="O244" s="125"/>
      <c r="P244" s="125"/>
    </row>
    <row r="245" spans="7:16">
      <c r="G245" s="125"/>
      <c r="H245" s="152"/>
      <c r="I245" s="125"/>
      <c r="K245" s="256"/>
      <c r="M245" s="125"/>
      <c r="N245" s="125"/>
      <c r="O245" s="125"/>
      <c r="P245" s="125"/>
    </row>
    <row r="246" spans="7:16">
      <c r="G246" s="125"/>
      <c r="H246" s="152"/>
      <c r="I246" s="125"/>
      <c r="K246" s="256"/>
      <c r="M246" s="125"/>
      <c r="N246" s="125"/>
      <c r="O246" s="125"/>
      <c r="P246" s="125"/>
    </row>
    <row r="247" spans="7:16">
      <c r="G247" s="125"/>
      <c r="H247" s="152"/>
      <c r="I247" s="125"/>
      <c r="K247" s="256"/>
      <c r="M247" s="125"/>
      <c r="N247" s="125"/>
      <c r="O247" s="125"/>
      <c r="P247" s="125"/>
    </row>
    <row r="248" spans="7:16">
      <c r="G248" s="125"/>
      <c r="H248" s="152"/>
      <c r="I248" s="125"/>
      <c r="K248" s="256"/>
      <c r="M248" s="125"/>
      <c r="N248" s="125"/>
      <c r="O248" s="125"/>
      <c r="P248" s="125"/>
    </row>
    <row r="249" spans="7:16">
      <c r="G249" s="125"/>
      <c r="H249" s="152"/>
      <c r="I249" s="125"/>
      <c r="K249" s="256"/>
      <c r="M249" s="125"/>
      <c r="N249" s="125"/>
      <c r="O249" s="125"/>
      <c r="P249" s="125"/>
    </row>
    <row r="250" spans="7:16">
      <c r="G250" s="125"/>
      <c r="H250" s="152"/>
      <c r="I250" s="125"/>
      <c r="K250" s="256"/>
      <c r="M250" s="125"/>
      <c r="N250" s="125"/>
      <c r="O250" s="125"/>
      <c r="P250" s="125"/>
    </row>
    <row r="251" spans="7:16">
      <c r="G251" s="125"/>
      <c r="H251" s="152"/>
      <c r="I251" s="125"/>
      <c r="K251" s="256"/>
      <c r="M251" s="125"/>
      <c r="N251" s="125"/>
      <c r="O251" s="125"/>
      <c r="P251" s="125"/>
    </row>
    <row r="252" spans="7:16">
      <c r="G252" s="125"/>
      <c r="H252" s="152"/>
      <c r="I252" s="125"/>
      <c r="K252" s="256"/>
      <c r="M252" s="125"/>
      <c r="N252" s="125"/>
      <c r="O252" s="125"/>
      <c r="P252" s="125"/>
    </row>
    <row r="253" spans="7:16">
      <c r="G253" s="125"/>
      <c r="H253" s="152"/>
      <c r="I253" s="125"/>
      <c r="K253" s="256"/>
      <c r="M253" s="125"/>
      <c r="N253" s="125"/>
      <c r="O253" s="125"/>
      <c r="P253" s="125"/>
    </row>
    <row r="254" spans="7:16">
      <c r="G254" s="125"/>
      <c r="H254" s="152"/>
      <c r="I254" s="125"/>
      <c r="K254" s="256"/>
      <c r="M254" s="125"/>
      <c r="N254" s="125"/>
      <c r="O254" s="125"/>
      <c r="P254" s="125"/>
    </row>
    <row r="255" spans="7:16">
      <c r="G255" s="125"/>
      <c r="H255" s="152"/>
      <c r="I255" s="125"/>
      <c r="K255" s="256"/>
      <c r="M255" s="125"/>
      <c r="N255" s="125"/>
      <c r="O255" s="125"/>
      <c r="P255" s="125"/>
    </row>
    <row r="256" spans="7:16">
      <c r="G256" s="125"/>
      <c r="H256" s="152"/>
      <c r="I256" s="125"/>
      <c r="K256" s="256"/>
      <c r="M256" s="125"/>
      <c r="N256" s="125"/>
      <c r="O256" s="125"/>
      <c r="P256" s="125"/>
    </row>
    <row r="257" spans="7:16">
      <c r="G257" s="125"/>
      <c r="H257" s="152"/>
      <c r="I257" s="125"/>
      <c r="K257" s="256"/>
      <c r="M257" s="125"/>
      <c r="N257" s="125"/>
      <c r="O257" s="125"/>
      <c r="P257" s="125"/>
    </row>
    <row r="258" spans="7:16">
      <c r="G258" s="125"/>
      <c r="H258" s="152"/>
      <c r="I258" s="125"/>
      <c r="K258" s="256"/>
      <c r="M258" s="125"/>
      <c r="N258" s="125"/>
      <c r="O258" s="125"/>
      <c r="P258" s="125"/>
    </row>
    <row r="259" spans="7:16">
      <c r="G259" s="125"/>
      <c r="H259" s="152"/>
      <c r="I259" s="125"/>
      <c r="K259" s="256"/>
      <c r="M259" s="125"/>
      <c r="N259" s="125"/>
      <c r="O259" s="125"/>
      <c r="P259" s="125"/>
    </row>
    <row r="260" spans="7:16">
      <c r="G260" s="125"/>
      <c r="H260" s="152"/>
      <c r="I260" s="125"/>
      <c r="K260" s="256"/>
      <c r="M260" s="125"/>
      <c r="N260" s="125"/>
      <c r="O260" s="125"/>
      <c r="P260" s="125"/>
    </row>
    <row r="261" spans="7:16">
      <c r="G261" s="125"/>
      <c r="H261" s="152"/>
      <c r="I261" s="125"/>
      <c r="K261" s="256"/>
      <c r="M261" s="125"/>
      <c r="N261" s="125"/>
      <c r="O261" s="125"/>
      <c r="P261" s="125"/>
    </row>
    <row r="262" spans="7:16">
      <c r="G262" s="125"/>
      <c r="H262" s="152"/>
      <c r="I262" s="125"/>
      <c r="K262" s="256"/>
      <c r="M262" s="125"/>
      <c r="N262" s="125"/>
      <c r="O262" s="125"/>
      <c r="P262" s="125"/>
    </row>
    <row r="263" spans="7:16">
      <c r="G263" s="125"/>
      <c r="H263" s="152"/>
      <c r="I263" s="125"/>
      <c r="K263" s="256"/>
      <c r="M263" s="125"/>
      <c r="N263" s="125"/>
      <c r="O263" s="125"/>
      <c r="P263" s="125"/>
    </row>
    <row r="264" spans="7:16">
      <c r="G264" s="125"/>
      <c r="H264" s="152"/>
      <c r="I264" s="125"/>
      <c r="K264" s="256"/>
      <c r="M264" s="125"/>
      <c r="N264" s="125"/>
      <c r="O264" s="125"/>
      <c r="P264" s="125"/>
    </row>
    <row r="265" spans="7:16">
      <c r="G265" s="125"/>
      <c r="H265" s="152"/>
      <c r="I265" s="125"/>
      <c r="K265" s="256"/>
      <c r="M265" s="125"/>
      <c r="N265" s="125"/>
      <c r="O265" s="125"/>
      <c r="P265" s="125"/>
    </row>
    <row r="266" spans="7:16">
      <c r="G266" s="125"/>
      <c r="H266" s="152"/>
      <c r="I266" s="125"/>
      <c r="K266" s="256"/>
      <c r="M266" s="125"/>
      <c r="N266" s="125"/>
      <c r="O266" s="125"/>
      <c r="P266" s="125"/>
    </row>
    <row r="267" spans="7:16">
      <c r="G267" s="125"/>
      <c r="H267" s="152"/>
      <c r="I267" s="125"/>
      <c r="K267" s="256"/>
      <c r="M267" s="125"/>
      <c r="N267" s="125"/>
      <c r="O267" s="125"/>
      <c r="P267" s="125"/>
    </row>
    <row r="268" spans="7:16">
      <c r="G268" s="125"/>
      <c r="H268" s="152"/>
      <c r="I268" s="125"/>
      <c r="K268" s="256"/>
      <c r="M268" s="125"/>
      <c r="N268" s="125"/>
      <c r="O268" s="125"/>
      <c r="P268" s="125"/>
    </row>
    <row r="269" spans="7:16">
      <c r="G269" s="125"/>
      <c r="H269" s="152"/>
      <c r="I269" s="125"/>
      <c r="K269" s="256"/>
      <c r="M269" s="125"/>
      <c r="N269" s="125"/>
      <c r="O269" s="125"/>
      <c r="P269" s="125"/>
    </row>
    <row r="270" spans="7:16">
      <c r="G270" s="125"/>
      <c r="H270" s="152"/>
      <c r="I270" s="125"/>
      <c r="K270" s="256"/>
      <c r="M270" s="125"/>
      <c r="N270" s="125"/>
      <c r="O270" s="125"/>
      <c r="P270" s="125"/>
    </row>
    <row r="271" spans="7:16">
      <c r="G271" s="125"/>
      <c r="H271" s="152"/>
      <c r="I271" s="125"/>
      <c r="K271" s="256"/>
      <c r="M271" s="125"/>
      <c r="N271" s="125"/>
      <c r="O271" s="125"/>
      <c r="P271" s="125"/>
    </row>
    <row r="272" spans="7:16">
      <c r="G272" s="125"/>
      <c r="H272" s="152"/>
      <c r="I272" s="125"/>
      <c r="K272" s="256"/>
      <c r="M272" s="125"/>
      <c r="N272" s="125"/>
      <c r="O272" s="125"/>
      <c r="P272" s="125"/>
    </row>
    <row r="273" spans="7:16">
      <c r="G273" s="125"/>
      <c r="H273" s="152"/>
      <c r="I273" s="125"/>
      <c r="K273" s="256"/>
      <c r="M273" s="125"/>
      <c r="N273" s="125"/>
      <c r="O273" s="125"/>
      <c r="P273" s="125"/>
    </row>
    <row r="274" spans="7:16">
      <c r="G274" s="125"/>
      <c r="H274" s="152"/>
      <c r="I274" s="125"/>
      <c r="K274" s="256"/>
      <c r="M274" s="125"/>
      <c r="N274" s="125"/>
      <c r="O274" s="125"/>
      <c r="P274" s="125"/>
    </row>
    <row r="275" spans="7:16">
      <c r="G275" s="125"/>
      <c r="H275" s="152"/>
      <c r="I275" s="125"/>
      <c r="K275" s="256"/>
      <c r="M275" s="125"/>
      <c r="N275" s="125"/>
      <c r="O275" s="125"/>
      <c r="P275" s="125"/>
    </row>
    <row r="276" spans="7:16">
      <c r="G276" s="125"/>
      <c r="H276" s="152"/>
      <c r="I276" s="125"/>
      <c r="K276" s="256"/>
      <c r="M276" s="125"/>
      <c r="N276" s="125"/>
      <c r="O276" s="125"/>
      <c r="P276" s="125"/>
    </row>
    <row r="277" spans="7:16">
      <c r="G277" s="125"/>
      <c r="H277" s="152"/>
      <c r="I277" s="125"/>
      <c r="K277" s="256"/>
      <c r="M277" s="125"/>
      <c r="N277" s="125"/>
      <c r="O277" s="125"/>
      <c r="P277" s="125"/>
    </row>
    <row r="278" spans="7:16">
      <c r="G278" s="125"/>
      <c r="H278" s="152"/>
      <c r="I278" s="125"/>
      <c r="K278" s="256"/>
      <c r="M278" s="125"/>
      <c r="N278" s="125"/>
      <c r="O278" s="125"/>
      <c r="P278" s="125"/>
    </row>
    <row r="279" spans="7:16">
      <c r="G279" s="125"/>
      <c r="H279" s="152"/>
      <c r="I279" s="125"/>
      <c r="K279" s="256"/>
      <c r="M279" s="125"/>
      <c r="N279" s="125"/>
      <c r="O279" s="125"/>
      <c r="P279" s="125"/>
    </row>
    <row r="280" spans="7:16">
      <c r="G280" s="125"/>
      <c r="H280" s="152"/>
      <c r="I280" s="125"/>
      <c r="K280" s="256"/>
      <c r="M280" s="125"/>
      <c r="N280" s="125"/>
      <c r="O280" s="125"/>
      <c r="P280" s="125"/>
    </row>
    <row r="281" spans="7:16">
      <c r="G281" s="125"/>
      <c r="H281" s="152"/>
      <c r="I281" s="125"/>
      <c r="K281" s="256"/>
      <c r="M281" s="125"/>
      <c r="N281" s="125"/>
      <c r="O281" s="125"/>
      <c r="P281" s="125"/>
    </row>
    <row r="282" spans="7:16">
      <c r="G282" s="125"/>
      <c r="H282" s="152"/>
      <c r="I282" s="125"/>
      <c r="K282" s="256"/>
      <c r="M282" s="125"/>
      <c r="N282" s="125"/>
      <c r="O282" s="125"/>
      <c r="P282" s="125"/>
    </row>
    <row r="283" spans="7:16">
      <c r="G283" s="125"/>
      <c r="H283" s="152"/>
      <c r="I283" s="125"/>
      <c r="K283" s="256"/>
      <c r="M283" s="125"/>
      <c r="N283" s="125"/>
      <c r="O283" s="125"/>
      <c r="P283" s="125"/>
    </row>
    <row r="284" spans="7:16">
      <c r="G284" s="125"/>
      <c r="H284" s="152"/>
      <c r="I284" s="125"/>
      <c r="K284" s="256"/>
      <c r="M284" s="125"/>
      <c r="N284" s="125"/>
      <c r="O284" s="125"/>
      <c r="P284" s="125"/>
    </row>
    <row r="285" spans="7:16">
      <c r="G285" s="125"/>
      <c r="H285" s="152"/>
      <c r="I285" s="125"/>
      <c r="K285" s="256"/>
      <c r="M285" s="125"/>
      <c r="N285" s="125"/>
      <c r="O285" s="125"/>
      <c r="P285" s="125"/>
    </row>
    <row r="286" spans="7:16">
      <c r="G286" s="125"/>
      <c r="H286" s="152"/>
      <c r="I286" s="125"/>
      <c r="K286" s="256"/>
      <c r="M286" s="125"/>
      <c r="N286" s="125"/>
      <c r="O286" s="125"/>
      <c r="P286" s="125"/>
    </row>
    <row r="287" spans="7:16">
      <c r="G287" s="125"/>
      <c r="H287" s="152"/>
      <c r="I287" s="125"/>
      <c r="K287" s="256"/>
      <c r="M287" s="125"/>
      <c r="N287" s="125"/>
      <c r="O287" s="125"/>
      <c r="P287" s="125"/>
    </row>
    <row r="288" spans="7:16">
      <c r="G288" s="125"/>
      <c r="H288" s="152"/>
      <c r="I288" s="125"/>
      <c r="K288" s="256"/>
      <c r="M288" s="125"/>
      <c r="N288" s="125"/>
      <c r="O288" s="125"/>
      <c r="P288" s="125"/>
    </row>
    <row r="289" spans="7:16">
      <c r="G289" s="125"/>
      <c r="H289" s="152"/>
      <c r="I289" s="125"/>
      <c r="K289" s="256"/>
      <c r="M289" s="125"/>
      <c r="N289" s="125"/>
      <c r="O289" s="125"/>
      <c r="P289" s="125"/>
    </row>
    <row r="290" spans="7:16">
      <c r="G290" s="125"/>
      <c r="H290" s="152"/>
      <c r="I290" s="125"/>
      <c r="K290" s="256"/>
      <c r="M290" s="125"/>
      <c r="N290" s="125"/>
      <c r="O290" s="125"/>
      <c r="P290" s="125"/>
    </row>
    <row r="291" spans="7:16">
      <c r="G291" s="125"/>
      <c r="H291" s="152"/>
      <c r="I291" s="125"/>
      <c r="K291" s="256"/>
      <c r="M291" s="125"/>
      <c r="N291" s="125"/>
      <c r="O291" s="125"/>
      <c r="P291" s="125"/>
    </row>
    <row r="292" spans="7:16">
      <c r="G292" s="125"/>
      <c r="H292" s="152"/>
      <c r="I292" s="125"/>
      <c r="K292" s="256"/>
      <c r="M292" s="125"/>
      <c r="N292" s="125"/>
      <c r="O292" s="125"/>
      <c r="P292" s="125"/>
    </row>
    <row r="293" spans="7:16">
      <c r="G293" s="125"/>
      <c r="H293" s="152"/>
      <c r="I293" s="125"/>
      <c r="K293" s="256"/>
      <c r="M293" s="125"/>
      <c r="N293" s="125"/>
      <c r="O293" s="125"/>
      <c r="P293" s="125"/>
    </row>
    <row r="294" spans="7:16">
      <c r="G294" s="125"/>
      <c r="H294" s="152"/>
      <c r="I294" s="125"/>
      <c r="K294" s="256"/>
      <c r="M294" s="125"/>
      <c r="N294" s="125"/>
      <c r="O294" s="125"/>
      <c r="P294" s="125"/>
    </row>
    <row r="295" spans="7:16">
      <c r="G295" s="125"/>
      <c r="H295" s="152"/>
      <c r="I295" s="125"/>
      <c r="K295" s="256"/>
      <c r="M295" s="125"/>
      <c r="N295" s="125"/>
      <c r="O295" s="125"/>
      <c r="P295" s="125"/>
    </row>
    <row r="296" spans="7:16">
      <c r="G296" s="125"/>
      <c r="H296" s="152"/>
      <c r="I296" s="125"/>
      <c r="K296" s="256"/>
      <c r="M296" s="125"/>
      <c r="N296" s="125"/>
      <c r="O296" s="125"/>
      <c r="P296" s="125"/>
    </row>
    <row r="297" spans="7:16">
      <c r="G297" s="125"/>
      <c r="H297" s="152"/>
      <c r="I297" s="125"/>
      <c r="K297" s="256"/>
      <c r="M297" s="125"/>
      <c r="N297" s="125"/>
      <c r="O297" s="125"/>
      <c r="P297" s="125"/>
    </row>
    <row r="298" spans="7:16">
      <c r="G298" s="125"/>
      <c r="H298" s="152"/>
      <c r="I298" s="125"/>
      <c r="K298" s="256"/>
      <c r="M298" s="125"/>
      <c r="N298" s="125"/>
      <c r="O298" s="125"/>
      <c r="P298" s="125"/>
    </row>
    <row r="299" spans="7:16">
      <c r="G299" s="125"/>
      <c r="H299" s="152"/>
      <c r="I299" s="125"/>
      <c r="K299" s="256"/>
      <c r="M299" s="125"/>
      <c r="N299" s="125"/>
      <c r="O299" s="125"/>
      <c r="P299" s="125"/>
    </row>
    <row r="300" spans="7:16">
      <c r="G300" s="125"/>
      <c r="H300" s="152"/>
      <c r="I300" s="125"/>
      <c r="K300" s="256"/>
      <c r="M300" s="125"/>
      <c r="N300" s="125"/>
      <c r="O300" s="125"/>
      <c r="P300" s="125"/>
    </row>
    <row r="301" spans="7:16">
      <c r="G301" s="125"/>
      <c r="H301" s="152"/>
      <c r="I301" s="125"/>
      <c r="K301" s="256"/>
      <c r="M301" s="125"/>
      <c r="N301" s="125"/>
      <c r="O301" s="125"/>
      <c r="P301" s="125"/>
    </row>
    <row r="302" spans="7:16">
      <c r="G302" s="125"/>
      <c r="H302" s="152"/>
      <c r="I302" s="125"/>
      <c r="K302" s="256"/>
      <c r="M302" s="125"/>
      <c r="N302" s="125"/>
      <c r="O302" s="125"/>
      <c r="P302" s="125"/>
    </row>
    <row r="303" spans="7:16">
      <c r="G303" s="125"/>
      <c r="H303" s="152"/>
      <c r="I303" s="125"/>
      <c r="K303" s="256"/>
      <c r="M303" s="125"/>
      <c r="N303" s="125"/>
      <c r="O303" s="125"/>
      <c r="P303" s="125"/>
    </row>
    <row r="304" spans="7:16">
      <c r="G304" s="125"/>
      <c r="H304" s="152"/>
      <c r="I304" s="125"/>
      <c r="K304" s="256"/>
      <c r="M304" s="125"/>
      <c r="N304" s="125"/>
      <c r="O304" s="125"/>
      <c r="P304" s="125"/>
    </row>
    <row r="305" spans="7:16">
      <c r="G305" s="125"/>
      <c r="H305" s="152"/>
      <c r="I305" s="125"/>
      <c r="K305" s="256"/>
      <c r="M305" s="125"/>
      <c r="N305" s="125"/>
      <c r="O305" s="125"/>
      <c r="P305" s="125"/>
    </row>
    <row r="306" spans="7:16">
      <c r="G306" s="125"/>
      <c r="H306" s="152"/>
      <c r="I306" s="125"/>
      <c r="K306" s="256"/>
      <c r="M306" s="125"/>
      <c r="N306" s="125"/>
      <c r="O306" s="125"/>
      <c r="P306" s="125"/>
    </row>
    <row r="307" spans="7:16">
      <c r="G307" s="125"/>
      <c r="H307" s="152"/>
      <c r="I307" s="125"/>
      <c r="K307" s="256"/>
      <c r="M307" s="125"/>
      <c r="N307" s="125"/>
      <c r="O307" s="125"/>
      <c r="P307" s="125"/>
    </row>
    <row r="308" spans="7:16">
      <c r="G308" s="125"/>
      <c r="H308" s="152"/>
      <c r="I308" s="125"/>
      <c r="K308" s="256"/>
      <c r="M308" s="125"/>
      <c r="N308" s="125"/>
      <c r="O308" s="125"/>
      <c r="P308" s="125"/>
    </row>
    <row r="309" spans="7:16">
      <c r="G309" s="125"/>
      <c r="H309" s="152"/>
      <c r="I309" s="125"/>
      <c r="K309" s="256"/>
      <c r="M309" s="125"/>
      <c r="N309" s="125"/>
      <c r="O309" s="125"/>
      <c r="P309" s="125"/>
    </row>
    <row r="310" spans="7:16">
      <c r="G310" s="125"/>
      <c r="H310" s="152"/>
      <c r="I310" s="125"/>
      <c r="K310" s="256"/>
      <c r="M310" s="125"/>
      <c r="N310" s="125"/>
      <c r="O310" s="125"/>
      <c r="P310" s="125"/>
    </row>
    <row r="311" spans="7:16">
      <c r="G311" s="125"/>
      <c r="H311" s="152"/>
      <c r="I311" s="125"/>
      <c r="K311" s="256"/>
      <c r="M311" s="125"/>
      <c r="N311" s="125"/>
      <c r="O311" s="125"/>
      <c r="P311" s="125"/>
    </row>
    <row r="312" spans="7:16">
      <c r="G312" s="125"/>
      <c r="H312" s="152"/>
      <c r="I312" s="125"/>
      <c r="K312" s="256"/>
      <c r="M312" s="125"/>
      <c r="N312" s="125"/>
      <c r="O312" s="125"/>
      <c r="P312" s="125"/>
    </row>
    <row r="313" spans="7:16">
      <c r="G313" s="125"/>
      <c r="H313" s="152"/>
      <c r="I313" s="125"/>
      <c r="K313" s="256"/>
      <c r="M313" s="125"/>
      <c r="N313" s="125"/>
      <c r="O313" s="125"/>
      <c r="P313" s="125"/>
    </row>
    <row r="314" spans="7:16">
      <c r="G314" s="125"/>
      <c r="H314" s="152"/>
      <c r="I314" s="125"/>
      <c r="K314" s="256"/>
      <c r="M314" s="125"/>
      <c r="N314" s="125"/>
      <c r="O314" s="125"/>
      <c r="P314" s="125"/>
    </row>
    <row r="315" spans="7:16">
      <c r="G315" s="125"/>
      <c r="H315" s="152"/>
      <c r="I315" s="125"/>
      <c r="K315" s="256"/>
      <c r="M315" s="125"/>
      <c r="N315" s="125"/>
      <c r="O315" s="125"/>
      <c r="P315" s="125"/>
    </row>
    <row r="316" spans="7:16">
      <c r="G316" s="125"/>
      <c r="H316" s="152"/>
      <c r="I316" s="125"/>
      <c r="K316" s="256"/>
      <c r="M316" s="125"/>
      <c r="N316" s="125"/>
      <c r="O316" s="125"/>
      <c r="P316" s="125"/>
    </row>
    <row r="317" spans="7:16">
      <c r="G317" s="125"/>
      <c r="H317" s="152"/>
      <c r="I317" s="125"/>
      <c r="K317" s="256"/>
      <c r="M317" s="125"/>
      <c r="N317" s="125"/>
      <c r="O317" s="125"/>
      <c r="P317" s="125"/>
    </row>
    <row r="318" spans="7:16">
      <c r="G318" s="125"/>
      <c r="H318" s="152"/>
      <c r="I318" s="125"/>
      <c r="K318" s="256"/>
      <c r="M318" s="125"/>
      <c r="N318" s="125"/>
      <c r="O318" s="125"/>
      <c r="P318" s="125"/>
    </row>
    <row r="319" spans="7:16">
      <c r="G319" s="125"/>
      <c r="H319" s="152"/>
      <c r="I319" s="125"/>
      <c r="K319" s="256"/>
      <c r="M319" s="125"/>
      <c r="N319" s="125"/>
      <c r="O319" s="125"/>
      <c r="P319" s="125"/>
    </row>
    <row r="320" spans="7:16">
      <c r="G320" s="125"/>
      <c r="H320" s="152"/>
      <c r="I320" s="125"/>
      <c r="K320" s="256"/>
      <c r="M320" s="125"/>
      <c r="N320" s="125"/>
      <c r="O320" s="125"/>
      <c r="P320" s="125"/>
    </row>
    <row r="321" spans="7:16">
      <c r="G321" s="125"/>
      <c r="H321" s="152"/>
      <c r="I321" s="125"/>
      <c r="K321" s="256"/>
      <c r="M321" s="125"/>
      <c r="N321" s="125"/>
      <c r="O321" s="125"/>
      <c r="P321" s="125"/>
    </row>
    <row r="322" spans="7:16">
      <c r="G322" s="125"/>
      <c r="H322" s="152"/>
      <c r="I322" s="125"/>
      <c r="K322" s="256"/>
      <c r="M322" s="125"/>
      <c r="N322" s="125"/>
      <c r="O322" s="125"/>
      <c r="P322" s="125"/>
    </row>
    <row r="323" spans="7:16">
      <c r="G323" s="125"/>
      <c r="H323" s="152"/>
      <c r="I323" s="125"/>
      <c r="K323" s="256"/>
      <c r="M323" s="125"/>
      <c r="N323" s="125"/>
      <c r="O323" s="125"/>
      <c r="P323" s="125"/>
    </row>
    <row r="324" spans="7:16">
      <c r="G324" s="125"/>
      <c r="H324" s="152"/>
      <c r="I324" s="125"/>
      <c r="K324" s="256"/>
      <c r="M324" s="125"/>
      <c r="N324" s="125"/>
      <c r="O324" s="125"/>
      <c r="P324" s="125"/>
    </row>
    <row r="325" spans="7:16">
      <c r="G325" s="125"/>
      <c r="H325" s="152"/>
      <c r="I325" s="125"/>
      <c r="K325" s="256"/>
      <c r="M325" s="125"/>
      <c r="N325" s="125"/>
      <c r="O325" s="125"/>
      <c r="P325" s="125"/>
    </row>
    <row r="326" spans="7:16">
      <c r="G326" s="125"/>
      <c r="H326" s="152"/>
      <c r="I326" s="125"/>
      <c r="K326" s="256"/>
      <c r="M326" s="125"/>
      <c r="N326" s="125"/>
      <c r="O326" s="125"/>
      <c r="P326" s="125"/>
    </row>
    <row r="327" spans="7:16">
      <c r="G327" s="125"/>
      <c r="H327" s="152"/>
      <c r="I327" s="125"/>
      <c r="K327" s="256"/>
      <c r="M327" s="125"/>
      <c r="N327" s="125"/>
      <c r="O327" s="125"/>
      <c r="P327" s="125"/>
    </row>
    <row r="328" spans="7:16">
      <c r="G328" s="125"/>
      <c r="H328" s="152"/>
      <c r="I328" s="125"/>
      <c r="K328" s="256"/>
      <c r="M328" s="125"/>
      <c r="N328" s="125"/>
      <c r="O328" s="125"/>
      <c r="P328" s="125"/>
    </row>
    <row r="329" spans="7:16">
      <c r="G329" s="125"/>
      <c r="H329" s="152"/>
      <c r="I329" s="125"/>
      <c r="K329" s="256"/>
      <c r="M329" s="125"/>
      <c r="N329" s="125"/>
      <c r="O329" s="125"/>
      <c r="P329" s="125"/>
    </row>
    <row r="330" spans="7:16">
      <c r="G330" s="125"/>
      <c r="H330" s="152"/>
      <c r="I330" s="125"/>
      <c r="K330" s="256"/>
      <c r="M330" s="125"/>
      <c r="N330" s="125"/>
      <c r="O330" s="125"/>
      <c r="P330" s="125"/>
    </row>
    <row r="331" spans="7:16">
      <c r="G331" s="125"/>
      <c r="H331" s="152"/>
      <c r="I331" s="125"/>
      <c r="K331" s="256"/>
      <c r="M331" s="125"/>
      <c r="N331" s="125"/>
      <c r="O331" s="125"/>
      <c r="P331" s="125"/>
    </row>
    <row r="332" spans="7:16">
      <c r="G332" s="125"/>
      <c r="H332" s="152"/>
      <c r="I332" s="125"/>
      <c r="K332" s="256"/>
      <c r="M332" s="125"/>
      <c r="N332" s="125"/>
      <c r="O332" s="125"/>
      <c r="P332" s="125"/>
    </row>
    <row r="333" spans="7:16">
      <c r="G333" s="125"/>
      <c r="H333" s="152"/>
      <c r="I333" s="125"/>
      <c r="K333" s="256"/>
      <c r="M333" s="125"/>
      <c r="N333" s="125"/>
      <c r="O333" s="125"/>
      <c r="P333" s="125"/>
    </row>
    <row r="334" spans="7:16">
      <c r="G334" s="125"/>
      <c r="H334" s="152"/>
      <c r="I334" s="125"/>
      <c r="K334" s="256"/>
      <c r="M334" s="125"/>
      <c r="N334" s="125"/>
      <c r="O334" s="125"/>
      <c r="P334" s="125"/>
    </row>
    <row r="335" spans="7:16">
      <c r="G335" s="125"/>
      <c r="H335" s="152"/>
      <c r="I335" s="125"/>
      <c r="K335" s="256"/>
      <c r="M335" s="125"/>
      <c r="N335" s="125"/>
      <c r="O335" s="125"/>
      <c r="P335" s="125"/>
    </row>
    <row r="336" spans="7:16">
      <c r="G336" s="125"/>
      <c r="H336" s="152"/>
      <c r="I336" s="125"/>
      <c r="K336" s="256"/>
      <c r="M336" s="125"/>
      <c r="N336" s="125"/>
      <c r="O336" s="125"/>
      <c r="P336" s="125"/>
    </row>
    <row r="337" spans="7:16">
      <c r="G337" s="125"/>
      <c r="H337" s="152"/>
      <c r="I337" s="125"/>
      <c r="K337" s="256"/>
      <c r="M337" s="125"/>
      <c r="N337" s="125"/>
      <c r="O337" s="125"/>
      <c r="P337" s="125"/>
    </row>
    <row r="338" spans="7:16">
      <c r="G338" s="125"/>
      <c r="H338" s="152"/>
      <c r="I338" s="125"/>
      <c r="K338" s="256"/>
      <c r="M338" s="125"/>
      <c r="N338" s="125"/>
      <c r="O338" s="125"/>
      <c r="P338" s="125"/>
    </row>
    <row r="339" spans="7:16">
      <c r="G339" s="125"/>
      <c r="H339" s="152"/>
      <c r="I339" s="125"/>
      <c r="K339" s="256"/>
      <c r="M339" s="125"/>
      <c r="N339" s="125"/>
      <c r="O339" s="125"/>
      <c r="P339" s="125"/>
    </row>
    <row r="340" spans="7:16">
      <c r="G340" s="125"/>
      <c r="H340" s="152"/>
      <c r="I340" s="125"/>
      <c r="K340" s="256"/>
      <c r="M340" s="125"/>
      <c r="N340" s="125"/>
      <c r="O340" s="125"/>
      <c r="P340" s="125"/>
    </row>
    <row r="341" spans="7:16">
      <c r="G341" s="125"/>
      <c r="H341" s="152"/>
      <c r="I341" s="125"/>
      <c r="K341" s="256"/>
      <c r="M341" s="125"/>
      <c r="N341" s="125"/>
      <c r="O341" s="125"/>
      <c r="P341" s="125"/>
    </row>
    <row r="342" spans="7:16">
      <c r="G342" s="125"/>
      <c r="H342" s="152"/>
      <c r="I342" s="125"/>
      <c r="K342" s="256"/>
      <c r="M342" s="125"/>
      <c r="N342" s="125"/>
      <c r="O342" s="125"/>
      <c r="P342" s="125"/>
    </row>
    <row r="343" spans="7:16">
      <c r="G343" s="125"/>
      <c r="H343" s="152"/>
      <c r="I343" s="125"/>
      <c r="K343" s="256"/>
      <c r="M343" s="125"/>
      <c r="N343" s="125"/>
      <c r="O343" s="125"/>
      <c r="P343" s="125"/>
    </row>
    <row r="344" spans="7:16">
      <c r="G344" s="125"/>
      <c r="H344" s="152"/>
      <c r="I344" s="125"/>
      <c r="K344" s="256"/>
      <c r="M344" s="125"/>
      <c r="N344" s="125"/>
      <c r="O344" s="125"/>
      <c r="P344" s="125"/>
    </row>
    <row r="345" spans="7:16">
      <c r="G345" s="125"/>
      <c r="H345" s="152"/>
      <c r="I345" s="125"/>
      <c r="K345" s="256"/>
      <c r="M345" s="125"/>
      <c r="N345" s="125"/>
      <c r="O345" s="125"/>
      <c r="P345" s="125"/>
    </row>
    <row r="346" spans="7:16">
      <c r="G346" s="125"/>
      <c r="H346" s="152"/>
      <c r="I346" s="125"/>
      <c r="K346" s="256"/>
      <c r="M346" s="125"/>
      <c r="N346" s="125"/>
      <c r="O346" s="125"/>
      <c r="P346" s="125"/>
    </row>
    <row r="347" spans="7:16">
      <c r="G347" s="125"/>
      <c r="H347" s="152"/>
      <c r="I347" s="125"/>
      <c r="K347" s="256"/>
      <c r="M347" s="125"/>
      <c r="N347" s="125"/>
      <c r="O347" s="125"/>
      <c r="P347" s="125"/>
    </row>
    <row r="348" spans="7:16">
      <c r="G348" s="125"/>
      <c r="H348" s="152"/>
      <c r="I348" s="125"/>
      <c r="K348" s="256"/>
      <c r="M348" s="125"/>
      <c r="N348" s="125"/>
      <c r="O348" s="125"/>
      <c r="P348" s="125"/>
    </row>
    <row r="349" spans="7:16">
      <c r="G349" s="125"/>
      <c r="H349" s="152"/>
      <c r="I349" s="125"/>
      <c r="K349" s="256"/>
      <c r="M349" s="125"/>
      <c r="N349" s="125"/>
      <c r="O349" s="125"/>
      <c r="P349" s="125"/>
    </row>
    <row r="350" spans="7:16">
      <c r="G350" s="125"/>
      <c r="H350" s="152"/>
      <c r="I350" s="125"/>
      <c r="K350" s="256"/>
      <c r="M350" s="125"/>
      <c r="N350" s="125"/>
      <c r="O350" s="125"/>
      <c r="P350" s="125"/>
    </row>
    <row r="351" spans="7:16">
      <c r="G351" s="125"/>
      <c r="H351" s="152"/>
      <c r="I351" s="125"/>
      <c r="K351" s="256"/>
      <c r="M351" s="125"/>
      <c r="N351" s="125"/>
      <c r="O351" s="125"/>
      <c r="P351" s="125"/>
    </row>
    <row r="352" spans="7:16">
      <c r="G352" s="125"/>
      <c r="H352" s="152"/>
      <c r="I352" s="125"/>
      <c r="K352" s="256"/>
      <c r="M352" s="125"/>
      <c r="N352" s="125"/>
      <c r="O352" s="125"/>
      <c r="P352" s="125"/>
    </row>
    <row r="353" spans="7:16">
      <c r="G353" s="125"/>
      <c r="H353" s="152"/>
      <c r="I353" s="125"/>
      <c r="K353" s="256"/>
      <c r="M353" s="125"/>
      <c r="N353" s="125"/>
      <c r="O353" s="125"/>
      <c r="P353" s="125"/>
    </row>
    <row r="354" spans="7:16">
      <c r="G354" s="125"/>
      <c r="H354" s="152"/>
      <c r="I354" s="125"/>
      <c r="K354" s="256"/>
      <c r="M354" s="125"/>
      <c r="N354" s="125"/>
      <c r="O354" s="125"/>
      <c r="P354" s="125"/>
    </row>
    <row r="355" spans="7:16">
      <c r="G355" s="125"/>
      <c r="H355" s="152"/>
      <c r="I355" s="125"/>
      <c r="K355" s="256"/>
      <c r="M355" s="125"/>
      <c r="N355" s="125"/>
      <c r="O355" s="125"/>
      <c r="P355" s="125"/>
    </row>
    <row r="356" spans="7:16">
      <c r="G356" s="125"/>
      <c r="H356" s="152"/>
      <c r="I356" s="125"/>
      <c r="K356" s="256"/>
      <c r="M356" s="125"/>
      <c r="N356" s="125"/>
      <c r="O356" s="125"/>
      <c r="P356" s="125"/>
    </row>
    <row r="357" spans="7:16">
      <c r="G357" s="125"/>
      <c r="H357" s="152"/>
      <c r="I357" s="125"/>
      <c r="K357" s="256"/>
      <c r="M357" s="125"/>
      <c r="N357" s="125"/>
      <c r="O357" s="125"/>
      <c r="P357" s="125"/>
    </row>
    <row r="358" spans="7:16">
      <c r="G358" s="125"/>
      <c r="H358" s="152"/>
      <c r="I358" s="125"/>
      <c r="K358" s="256"/>
      <c r="M358" s="125"/>
      <c r="N358" s="125"/>
      <c r="O358" s="125"/>
      <c r="P358" s="125"/>
    </row>
    <row r="359" spans="7:16">
      <c r="G359" s="125"/>
      <c r="H359" s="152"/>
      <c r="I359" s="125"/>
      <c r="K359" s="256"/>
      <c r="M359" s="125"/>
      <c r="N359" s="125"/>
      <c r="O359" s="125"/>
      <c r="P359" s="125"/>
    </row>
    <row r="360" spans="7:16">
      <c r="G360" s="125"/>
      <c r="H360" s="152"/>
      <c r="I360" s="125"/>
      <c r="K360" s="256"/>
      <c r="M360" s="125"/>
      <c r="N360" s="125"/>
      <c r="O360" s="125"/>
      <c r="P360" s="125"/>
    </row>
    <row r="361" spans="7:16">
      <c r="G361" s="125"/>
      <c r="H361" s="152"/>
      <c r="I361" s="125"/>
      <c r="K361" s="256"/>
      <c r="M361" s="125"/>
      <c r="N361" s="125"/>
      <c r="O361" s="125"/>
      <c r="P361" s="125"/>
    </row>
    <row r="362" spans="7:16">
      <c r="G362" s="125"/>
      <c r="H362" s="152"/>
      <c r="I362" s="125"/>
      <c r="K362" s="256"/>
      <c r="M362" s="125"/>
      <c r="N362" s="125"/>
      <c r="O362" s="125"/>
      <c r="P362" s="125"/>
    </row>
    <row r="363" spans="7:16">
      <c r="G363" s="125"/>
      <c r="H363" s="152"/>
      <c r="I363" s="125"/>
      <c r="K363" s="256"/>
      <c r="M363" s="125"/>
      <c r="N363" s="125"/>
      <c r="O363" s="125"/>
      <c r="P363" s="125"/>
    </row>
    <row r="364" spans="7:16">
      <c r="G364" s="125"/>
      <c r="H364" s="152"/>
      <c r="I364" s="125"/>
      <c r="K364" s="256"/>
      <c r="M364" s="125"/>
      <c r="N364" s="125"/>
      <c r="O364" s="125"/>
      <c r="P364" s="125"/>
    </row>
    <row r="365" spans="7:16">
      <c r="G365" s="125"/>
      <c r="H365" s="152"/>
      <c r="I365" s="125"/>
      <c r="K365" s="256"/>
      <c r="M365" s="125"/>
      <c r="N365" s="125"/>
      <c r="O365" s="125"/>
      <c r="P365" s="125"/>
    </row>
    <row r="366" spans="7:16">
      <c r="G366" s="125"/>
      <c r="H366" s="152"/>
      <c r="I366" s="125"/>
      <c r="K366" s="256"/>
      <c r="M366" s="125"/>
      <c r="N366" s="125"/>
      <c r="O366" s="125"/>
      <c r="P366" s="125"/>
    </row>
    <row r="367" spans="7:16">
      <c r="G367" s="125"/>
      <c r="H367" s="152"/>
      <c r="I367" s="125"/>
      <c r="K367" s="256"/>
      <c r="M367" s="125"/>
      <c r="N367" s="125"/>
      <c r="O367" s="125"/>
      <c r="P367" s="125"/>
    </row>
    <row r="368" spans="7:16">
      <c r="G368" s="125"/>
      <c r="H368" s="152"/>
      <c r="I368" s="125"/>
      <c r="K368" s="256"/>
      <c r="M368" s="125"/>
      <c r="N368" s="125"/>
      <c r="O368" s="125"/>
      <c r="P368" s="125"/>
    </row>
    <row r="369" spans="7:16">
      <c r="G369" s="125"/>
      <c r="H369" s="152"/>
      <c r="I369" s="125"/>
      <c r="K369" s="256"/>
      <c r="M369" s="125"/>
      <c r="N369" s="125"/>
      <c r="O369" s="125"/>
      <c r="P369" s="125"/>
    </row>
    <row r="370" spans="7:16">
      <c r="G370" s="125"/>
      <c r="H370" s="152"/>
      <c r="I370" s="125"/>
      <c r="K370" s="256"/>
      <c r="M370" s="125"/>
      <c r="N370" s="125"/>
      <c r="O370" s="125"/>
      <c r="P370" s="125"/>
    </row>
    <row r="371" spans="7:16">
      <c r="G371" s="125"/>
      <c r="H371" s="152"/>
      <c r="I371" s="125"/>
      <c r="K371" s="256"/>
      <c r="M371" s="125"/>
      <c r="N371" s="125"/>
      <c r="O371" s="125"/>
      <c r="P371" s="125"/>
    </row>
    <row r="372" spans="7:16">
      <c r="G372" s="125"/>
      <c r="H372" s="152"/>
      <c r="I372" s="125"/>
      <c r="K372" s="256"/>
      <c r="M372" s="125"/>
      <c r="N372" s="125"/>
      <c r="O372" s="125"/>
      <c r="P372" s="125"/>
    </row>
    <row r="373" spans="7:16">
      <c r="G373" s="125"/>
      <c r="H373" s="152"/>
      <c r="I373" s="125"/>
      <c r="K373" s="256"/>
      <c r="M373" s="125"/>
      <c r="N373" s="125"/>
      <c r="O373" s="125"/>
      <c r="P373" s="125"/>
    </row>
    <row r="374" spans="7:16">
      <c r="G374" s="125"/>
      <c r="H374" s="152"/>
      <c r="I374" s="125"/>
      <c r="K374" s="256"/>
      <c r="M374" s="125"/>
      <c r="N374" s="125"/>
      <c r="O374" s="125"/>
      <c r="P374" s="125"/>
    </row>
    <row r="375" spans="7:16">
      <c r="G375" s="125"/>
      <c r="H375" s="152"/>
      <c r="I375" s="125"/>
      <c r="K375" s="256"/>
      <c r="M375" s="125"/>
      <c r="N375" s="125"/>
      <c r="O375" s="125"/>
      <c r="P375" s="125"/>
    </row>
    <row r="376" spans="7:16">
      <c r="G376" s="125"/>
      <c r="H376" s="152"/>
      <c r="I376" s="125"/>
      <c r="K376" s="256"/>
      <c r="M376" s="125"/>
      <c r="N376" s="125"/>
      <c r="O376" s="125"/>
      <c r="P376" s="125"/>
    </row>
    <row r="377" spans="7:16">
      <c r="G377" s="125"/>
      <c r="H377" s="152"/>
      <c r="I377" s="125"/>
      <c r="K377" s="256"/>
      <c r="M377" s="125"/>
      <c r="N377" s="125"/>
      <c r="O377" s="125"/>
      <c r="P377" s="125"/>
    </row>
    <row r="378" spans="7:16">
      <c r="G378" s="125"/>
      <c r="H378" s="152"/>
      <c r="I378" s="125"/>
      <c r="K378" s="256"/>
      <c r="M378" s="125"/>
      <c r="N378" s="125"/>
      <c r="O378" s="125"/>
      <c r="P378" s="125"/>
    </row>
    <row r="379" spans="7:16">
      <c r="G379" s="125"/>
      <c r="H379" s="152"/>
      <c r="I379" s="125"/>
      <c r="K379" s="256"/>
      <c r="M379" s="125"/>
      <c r="N379" s="125"/>
      <c r="O379" s="125"/>
      <c r="P379" s="125"/>
    </row>
    <row r="380" spans="7:16">
      <c r="G380" s="125"/>
      <c r="H380" s="152"/>
      <c r="I380" s="125"/>
      <c r="K380" s="256"/>
      <c r="M380" s="125"/>
      <c r="N380" s="125"/>
      <c r="O380" s="125"/>
      <c r="P380" s="125"/>
    </row>
    <row r="381" spans="7:16">
      <c r="G381" s="125"/>
      <c r="H381" s="152"/>
      <c r="I381" s="125"/>
      <c r="K381" s="256"/>
      <c r="M381" s="125"/>
      <c r="N381" s="125"/>
      <c r="O381" s="125"/>
      <c r="P381" s="125"/>
    </row>
    <row r="382" spans="7:16">
      <c r="G382" s="125"/>
      <c r="H382" s="152"/>
      <c r="I382" s="125"/>
      <c r="K382" s="256"/>
      <c r="M382" s="125"/>
      <c r="N382" s="125"/>
      <c r="O382" s="125"/>
      <c r="P382" s="125"/>
    </row>
    <row r="383" spans="7:16">
      <c r="G383" s="125"/>
      <c r="H383" s="152"/>
      <c r="I383" s="125"/>
      <c r="K383" s="256"/>
      <c r="M383" s="125"/>
      <c r="N383" s="125"/>
      <c r="O383" s="125"/>
      <c r="P383" s="125"/>
    </row>
    <row r="384" spans="7:16">
      <c r="G384" s="125"/>
      <c r="H384" s="152"/>
      <c r="I384" s="125"/>
      <c r="K384" s="256"/>
      <c r="M384" s="125"/>
      <c r="N384" s="125"/>
      <c r="O384" s="125"/>
      <c r="P384" s="125"/>
    </row>
    <row r="385" spans="7:16">
      <c r="G385" s="125"/>
      <c r="H385" s="152"/>
      <c r="I385" s="125"/>
      <c r="K385" s="256"/>
      <c r="M385" s="125"/>
      <c r="N385" s="125"/>
      <c r="O385" s="125"/>
      <c r="P385" s="125"/>
    </row>
    <row r="386" spans="7:16">
      <c r="G386" s="125"/>
      <c r="H386" s="152"/>
      <c r="I386" s="125"/>
      <c r="K386" s="256"/>
      <c r="M386" s="125"/>
      <c r="N386" s="125"/>
      <c r="O386" s="125"/>
      <c r="P386" s="125"/>
    </row>
    <row r="387" spans="7:16">
      <c r="G387" s="125"/>
      <c r="H387" s="152"/>
      <c r="I387" s="125"/>
      <c r="K387" s="256"/>
      <c r="M387" s="125"/>
      <c r="N387" s="125"/>
      <c r="O387" s="125"/>
      <c r="P387" s="125"/>
    </row>
    <row r="388" spans="7:16">
      <c r="G388" s="125"/>
      <c r="H388" s="152"/>
      <c r="I388" s="125"/>
      <c r="K388" s="256"/>
      <c r="M388" s="125"/>
      <c r="N388" s="125"/>
      <c r="O388" s="125"/>
      <c r="P388" s="125"/>
    </row>
    <row r="389" spans="7:16">
      <c r="G389" s="125"/>
      <c r="H389" s="152"/>
      <c r="I389" s="125"/>
      <c r="K389" s="256"/>
      <c r="M389" s="125"/>
      <c r="N389" s="125"/>
      <c r="O389" s="125"/>
      <c r="P389" s="125"/>
    </row>
    <row r="390" spans="7:16">
      <c r="G390" s="125"/>
      <c r="H390" s="152"/>
      <c r="I390" s="125"/>
      <c r="K390" s="256"/>
      <c r="M390" s="125"/>
      <c r="N390" s="125"/>
      <c r="O390" s="125"/>
      <c r="P390" s="125"/>
    </row>
    <row r="391" spans="7:16">
      <c r="G391" s="125"/>
      <c r="H391" s="152"/>
      <c r="I391" s="125"/>
      <c r="K391" s="256"/>
      <c r="M391" s="125"/>
      <c r="N391" s="125"/>
      <c r="O391" s="125"/>
      <c r="P391" s="125"/>
    </row>
    <row r="392" spans="7:16">
      <c r="G392" s="125"/>
      <c r="H392" s="152"/>
      <c r="I392" s="125"/>
      <c r="K392" s="256"/>
      <c r="M392" s="125"/>
      <c r="N392" s="125"/>
      <c r="O392" s="125"/>
      <c r="P392" s="125"/>
    </row>
    <row r="393" spans="7:16">
      <c r="G393" s="125"/>
      <c r="H393" s="152"/>
      <c r="I393" s="125"/>
      <c r="K393" s="256"/>
      <c r="M393" s="125"/>
      <c r="N393" s="125"/>
      <c r="O393" s="125"/>
      <c r="P393" s="125"/>
    </row>
    <row r="394" spans="7:16">
      <c r="G394" s="125"/>
      <c r="H394" s="152"/>
      <c r="I394" s="125"/>
      <c r="K394" s="256"/>
      <c r="M394" s="125"/>
      <c r="N394" s="125"/>
      <c r="O394" s="125"/>
      <c r="P394" s="125"/>
    </row>
    <row r="395" spans="7:16">
      <c r="G395" s="125"/>
      <c r="H395" s="152"/>
      <c r="I395" s="125"/>
      <c r="K395" s="256"/>
      <c r="M395" s="125"/>
      <c r="N395" s="125"/>
      <c r="O395" s="125"/>
      <c r="P395" s="125"/>
    </row>
    <row r="396" spans="7:16">
      <c r="G396" s="125"/>
      <c r="H396" s="152"/>
      <c r="I396" s="125"/>
      <c r="K396" s="256"/>
      <c r="M396" s="125"/>
      <c r="N396" s="125"/>
      <c r="O396" s="125"/>
      <c r="P396" s="125"/>
    </row>
    <row r="397" spans="7:16">
      <c r="G397" s="125"/>
      <c r="H397" s="152"/>
      <c r="I397" s="125"/>
      <c r="K397" s="256"/>
      <c r="M397" s="125"/>
      <c r="N397" s="125"/>
      <c r="O397" s="125"/>
      <c r="P397" s="125"/>
    </row>
    <row r="398" spans="7:16">
      <c r="G398" s="125"/>
      <c r="H398" s="152"/>
      <c r="I398" s="125"/>
      <c r="K398" s="256"/>
      <c r="M398" s="125"/>
      <c r="N398" s="125"/>
      <c r="O398" s="125"/>
      <c r="P398" s="125"/>
    </row>
    <row r="399" spans="7:16">
      <c r="G399" s="125"/>
      <c r="H399" s="152"/>
      <c r="I399" s="125"/>
      <c r="K399" s="256"/>
      <c r="M399" s="125"/>
      <c r="N399" s="125"/>
      <c r="O399" s="125"/>
      <c r="P399" s="125"/>
    </row>
    <row r="400" spans="7:16">
      <c r="G400" s="125"/>
      <c r="H400" s="152"/>
      <c r="I400" s="125"/>
      <c r="K400" s="256"/>
      <c r="M400" s="125"/>
      <c r="N400" s="125"/>
      <c r="O400" s="125"/>
      <c r="P400" s="125"/>
    </row>
    <row r="401" spans="7:16">
      <c r="G401" s="125"/>
      <c r="H401" s="152"/>
      <c r="I401" s="125"/>
      <c r="K401" s="256"/>
      <c r="M401" s="125"/>
      <c r="N401" s="125"/>
      <c r="O401" s="125"/>
      <c r="P401" s="125"/>
    </row>
    <row r="402" spans="7:16">
      <c r="G402" s="125"/>
      <c r="H402" s="152"/>
      <c r="I402" s="125"/>
      <c r="K402" s="256"/>
      <c r="M402" s="125"/>
      <c r="N402" s="125"/>
      <c r="O402" s="125"/>
      <c r="P402" s="125"/>
    </row>
    <row r="403" spans="7:16">
      <c r="G403" s="125"/>
      <c r="H403" s="152"/>
      <c r="I403" s="125"/>
      <c r="K403" s="256"/>
      <c r="M403" s="125"/>
      <c r="N403" s="125"/>
      <c r="O403" s="125"/>
      <c r="P403" s="125"/>
    </row>
    <row r="404" spans="7:16">
      <c r="G404" s="125"/>
      <c r="H404" s="152"/>
      <c r="I404" s="125"/>
      <c r="K404" s="256"/>
      <c r="M404" s="125"/>
      <c r="N404" s="125"/>
      <c r="O404" s="125"/>
      <c r="P404" s="125"/>
    </row>
    <row r="405" spans="7:16">
      <c r="G405" s="125"/>
      <c r="H405" s="152"/>
      <c r="I405" s="125"/>
      <c r="K405" s="256"/>
      <c r="M405" s="125"/>
      <c r="N405" s="125"/>
      <c r="O405" s="125"/>
      <c r="P405" s="125"/>
    </row>
    <row r="406" spans="7:16">
      <c r="G406" s="125"/>
      <c r="H406" s="152"/>
      <c r="I406" s="125"/>
      <c r="K406" s="256"/>
      <c r="M406" s="125"/>
      <c r="N406" s="125"/>
      <c r="O406" s="125"/>
      <c r="P406" s="125"/>
    </row>
    <row r="407" spans="7:16">
      <c r="G407" s="125"/>
      <c r="H407" s="152"/>
      <c r="I407" s="125"/>
      <c r="K407" s="256"/>
      <c r="M407" s="125"/>
      <c r="N407" s="125"/>
      <c r="O407" s="125"/>
      <c r="P407" s="125"/>
    </row>
    <row r="408" spans="7:16">
      <c r="G408" s="125"/>
      <c r="H408" s="152"/>
      <c r="I408" s="125"/>
      <c r="K408" s="256"/>
      <c r="M408" s="125"/>
      <c r="N408" s="125"/>
      <c r="O408" s="125"/>
      <c r="P408" s="125"/>
    </row>
    <row r="409" spans="7:16">
      <c r="G409" s="125"/>
      <c r="H409" s="152"/>
      <c r="I409" s="125"/>
      <c r="K409" s="256"/>
      <c r="M409" s="125"/>
      <c r="N409" s="125"/>
      <c r="O409" s="125"/>
      <c r="P409" s="125"/>
    </row>
    <row r="410" spans="7:16">
      <c r="G410" s="125"/>
      <c r="H410" s="152"/>
      <c r="I410" s="125"/>
      <c r="K410" s="256"/>
      <c r="M410" s="125"/>
      <c r="N410" s="125"/>
      <c r="O410" s="125"/>
      <c r="P410" s="125"/>
    </row>
    <row r="411" spans="7:16">
      <c r="G411" s="125"/>
      <c r="H411" s="152"/>
      <c r="I411" s="125"/>
      <c r="K411" s="256"/>
      <c r="M411" s="125"/>
      <c r="N411" s="125"/>
      <c r="O411" s="125"/>
      <c r="P411" s="125"/>
    </row>
    <row r="412" spans="7:16">
      <c r="G412" s="125"/>
      <c r="H412" s="152"/>
      <c r="I412" s="125"/>
      <c r="K412" s="256"/>
      <c r="M412" s="125"/>
      <c r="N412" s="125"/>
      <c r="O412" s="125"/>
      <c r="P412" s="125"/>
    </row>
    <row r="413" spans="7:16">
      <c r="G413" s="125"/>
      <c r="H413" s="152"/>
      <c r="I413" s="125"/>
      <c r="K413" s="256"/>
      <c r="M413" s="125"/>
      <c r="N413" s="125"/>
      <c r="O413" s="125"/>
      <c r="P413" s="125"/>
    </row>
    <row r="414" spans="7:16">
      <c r="G414" s="125"/>
      <c r="H414" s="152"/>
      <c r="I414" s="125"/>
      <c r="K414" s="256"/>
      <c r="M414" s="125"/>
      <c r="N414" s="125"/>
      <c r="O414" s="125"/>
      <c r="P414" s="125"/>
    </row>
    <row r="415" spans="7:16">
      <c r="G415" s="125"/>
      <c r="H415" s="152"/>
      <c r="I415" s="125"/>
      <c r="K415" s="256"/>
      <c r="M415" s="125"/>
      <c r="N415" s="125"/>
      <c r="O415" s="125"/>
      <c r="P415" s="125"/>
    </row>
    <row r="416" spans="7:16">
      <c r="G416" s="125"/>
      <c r="H416" s="152"/>
      <c r="I416" s="125"/>
      <c r="K416" s="256"/>
      <c r="M416" s="125"/>
      <c r="N416" s="125"/>
      <c r="O416" s="125"/>
      <c r="P416" s="125"/>
    </row>
    <row r="417" spans="7:16">
      <c r="G417" s="125"/>
      <c r="H417" s="152"/>
      <c r="I417" s="125"/>
      <c r="K417" s="256"/>
      <c r="M417" s="125"/>
      <c r="N417" s="125"/>
      <c r="O417" s="125"/>
      <c r="P417" s="125"/>
    </row>
    <row r="418" spans="7:16">
      <c r="G418" s="125"/>
      <c r="H418" s="152"/>
      <c r="I418" s="125"/>
      <c r="K418" s="256"/>
      <c r="M418" s="125"/>
      <c r="N418" s="125"/>
      <c r="O418" s="125"/>
      <c r="P418" s="125"/>
    </row>
    <row r="419" spans="7:16">
      <c r="G419" s="125"/>
      <c r="H419" s="152"/>
      <c r="I419" s="125"/>
      <c r="K419" s="256"/>
      <c r="M419" s="125"/>
      <c r="N419" s="125"/>
      <c r="O419" s="125"/>
      <c r="P419" s="125"/>
    </row>
    <row r="420" spans="7:16">
      <c r="G420" s="125"/>
      <c r="H420" s="152"/>
      <c r="I420" s="125"/>
      <c r="K420" s="256"/>
      <c r="M420" s="125"/>
      <c r="N420" s="125"/>
      <c r="O420" s="125"/>
      <c r="P420" s="125"/>
    </row>
    <row r="421" spans="7:16">
      <c r="G421" s="125"/>
      <c r="H421" s="152"/>
      <c r="I421" s="125"/>
      <c r="K421" s="256"/>
      <c r="M421" s="125"/>
      <c r="N421" s="125"/>
      <c r="O421" s="125"/>
      <c r="P421" s="125"/>
    </row>
    <row r="422" spans="7:16">
      <c r="G422" s="125"/>
      <c r="H422" s="152"/>
      <c r="I422" s="125"/>
      <c r="K422" s="256"/>
      <c r="M422" s="125"/>
      <c r="N422" s="125"/>
      <c r="O422" s="125"/>
      <c r="P422" s="125"/>
    </row>
    <row r="423" spans="7:16">
      <c r="G423" s="125"/>
      <c r="H423" s="152"/>
      <c r="I423" s="125"/>
      <c r="K423" s="256"/>
      <c r="M423" s="125"/>
      <c r="N423" s="125"/>
      <c r="O423" s="125"/>
      <c r="P423" s="125"/>
    </row>
    <row r="424" spans="7:16">
      <c r="G424" s="125"/>
      <c r="H424" s="152"/>
      <c r="I424" s="125"/>
      <c r="K424" s="256"/>
      <c r="M424" s="125"/>
      <c r="N424" s="125"/>
      <c r="O424" s="125"/>
      <c r="P424" s="125"/>
    </row>
    <row r="425" spans="7:16">
      <c r="G425" s="125"/>
      <c r="H425" s="152"/>
      <c r="I425" s="125"/>
      <c r="K425" s="256"/>
      <c r="M425" s="125"/>
      <c r="N425" s="125"/>
      <c r="O425" s="125"/>
      <c r="P425" s="125"/>
    </row>
    <row r="426" spans="7:16">
      <c r="G426" s="125"/>
      <c r="H426" s="152"/>
      <c r="I426" s="125"/>
      <c r="K426" s="256"/>
      <c r="M426" s="125"/>
      <c r="N426" s="125"/>
      <c r="O426" s="125"/>
      <c r="P426" s="125"/>
    </row>
    <row r="427" spans="7:16">
      <c r="G427" s="125"/>
      <c r="H427" s="152"/>
      <c r="I427" s="125"/>
      <c r="K427" s="256"/>
      <c r="M427" s="125"/>
      <c r="N427" s="125"/>
      <c r="O427" s="125"/>
      <c r="P427" s="125"/>
    </row>
    <row r="428" spans="7:16">
      <c r="G428" s="125"/>
      <c r="H428" s="152"/>
      <c r="I428" s="125"/>
      <c r="K428" s="256"/>
      <c r="M428" s="125"/>
      <c r="N428" s="125"/>
      <c r="O428" s="125"/>
      <c r="P428" s="125"/>
    </row>
    <row r="429" spans="7:16">
      <c r="G429" s="125"/>
      <c r="H429" s="152"/>
      <c r="I429" s="125"/>
      <c r="K429" s="256"/>
      <c r="M429" s="125"/>
      <c r="N429" s="125"/>
      <c r="O429" s="125"/>
      <c r="P429" s="125"/>
    </row>
    <row r="430" spans="7:16">
      <c r="G430" s="125"/>
      <c r="H430" s="152"/>
      <c r="I430" s="125"/>
      <c r="K430" s="256"/>
      <c r="M430" s="125"/>
      <c r="N430" s="125"/>
      <c r="O430" s="125"/>
      <c r="P430" s="125"/>
    </row>
    <row r="431" spans="7:16">
      <c r="G431" s="125"/>
      <c r="H431" s="152"/>
      <c r="I431" s="125"/>
      <c r="K431" s="256"/>
      <c r="M431" s="125"/>
      <c r="N431" s="125"/>
      <c r="O431" s="125"/>
      <c r="P431" s="125"/>
    </row>
    <row r="432" spans="7:16">
      <c r="G432" s="125"/>
      <c r="H432" s="152"/>
      <c r="I432" s="125"/>
      <c r="K432" s="256"/>
      <c r="M432" s="125"/>
      <c r="N432" s="125"/>
      <c r="O432" s="125"/>
      <c r="P432" s="125"/>
    </row>
    <row r="433" spans="7:16">
      <c r="G433" s="125"/>
      <c r="H433" s="152"/>
      <c r="I433" s="125"/>
      <c r="K433" s="256"/>
      <c r="M433" s="125"/>
      <c r="N433" s="125"/>
      <c r="O433" s="125"/>
      <c r="P433" s="125"/>
    </row>
    <row r="434" spans="7:16">
      <c r="G434" s="125"/>
      <c r="H434" s="152"/>
      <c r="I434" s="125"/>
      <c r="K434" s="256"/>
      <c r="M434" s="125"/>
      <c r="N434" s="125"/>
      <c r="O434" s="125"/>
      <c r="P434" s="125"/>
    </row>
    <row r="435" spans="7:16">
      <c r="G435" s="125"/>
      <c r="H435" s="152"/>
      <c r="I435" s="125"/>
      <c r="K435" s="256"/>
      <c r="M435" s="125"/>
      <c r="N435" s="125"/>
      <c r="O435" s="125"/>
      <c r="P435" s="125"/>
    </row>
    <row r="436" spans="7:16">
      <c r="G436" s="125"/>
      <c r="H436" s="152"/>
      <c r="I436" s="125"/>
      <c r="K436" s="256"/>
      <c r="M436" s="125"/>
      <c r="N436" s="125"/>
      <c r="O436" s="125"/>
      <c r="P436" s="125"/>
    </row>
    <row r="437" spans="7:16">
      <c r="G437" s="125"/>
      <c r="H437" s="152"/>
      <c r="I437" s="125"/>
      <c r="K437" s="256"/>
      <c r="M437" s="125"/>
      <c r="N437" s="125"/>
      <c r="O437" s="125"/>
      <c r="P437" s="125"/>
    </row>
    <row r="438" spans="7:16">
      <c r="G438" s="125"/>
      <c r="H438" s="152"/>
      <c r="I438" s="125"/>
      <c r="K438" s="256"/>
      <c r="M438" s="125"/>
      <c r="N438" s="125"/>
      <c r="O438" s="125"/>
      <c r="P438" s="125"/>
    </row>
    <row r="439" spans="7:16">
      <c r="G439" s="125"/>
      <c r="H439" s="152"/>
      <c r="I439" s="125"/>
      <c r="K439" s="256"/>
      <c r="M439" s="125"/>
      <c r="N439" s="125"/>
      <c r="O439" s="125"/>
      <c r="P439" s="125"/>
    </row>
    <row r="440" spans="7:16">
      <c r="G440" s="125"/>
      <c r="H440" s="152"/>
      <c r="I440" s="125"/>
      <c r="K440" s="256"/>
      <c r="M440" s="125"/>
      <c r="N440" s="125"/>
      <c r="O440" s="125"/>
      <c r="P440" s="125"/>
    </row>
    <row r="441" spans="7:16">
      <c r="G441" s="125"/>
      <c r="H441" s="152"/>
      <c r="I441" s="125"/>
      <c r="K441" s="256"/>
      <c r="M441" s="125"/>
      <c r="N441" s="125"/>
      <c r="O441" s="125"/>
      <c r="P441" s="125"/>
    </row>
    <row r="442" spans="7:16">
      <c r="G442" s="125"/>
      <c r="H442" s="152"/>
      <c r="I442" s="125"/>
      <c r="K442" s="256"/>
      <c r="M442" s="125"/>
      <c r="N442" s="125"/>
      <c r="O442" s="125"/>
      <c r="P442" s="125"/>
    </row>
    <row r="443" spans="7:16">
      <c r="G443" s="125"/>
      <c r="H443" s="152"/>
      <c r="I443" s="125"/>
      <c r="K443" s="256"/>
      <c r="M443" s="125"/>
      <c r="N443" s="125"/>
      <c r="O443" s="125"/>
      <c r="P443" s="125"/>
    </row>
    <row r="444" spans="7:16">
      <c r="G444" s="125"/>
      <c r="H444" s="152"/>
      <c r="I444" s="125"/>
      <c r="K444" s="256"/>
      <c r="M444" s="125"/>
      <c r="N444" s="125"/>
      <c r="O444" s="125"/>
      <c r="P444" s="125"/>
    </row>
    <row r="445" spans="7:16">
      <c r="G445" s="125"/>
      <c r="H445" s="152"/>
      <c r="I445" s="125"/>
      <c r="K445" s="256"/>
      <c r="M445" s="125"/>
      <c r="N445" s="125"/>
      <c r="O445" s="125"/>
      <c r="P445" s="125"/>
    </row>
    <row r="446" spans="7:16">
      <c r="G446" s="125"/>
      <c r="H446" s="152"/>
      <c r="I446" s="125"/>
      <c r="K446" s="256"/>
      <c r="M446" s="125"/>
      <c r="N446" s="125"/>
      <c r="O446" s="125"/>
      <c r="P446" s="125"/>
    </row>
    <row r="447" spans="7:16">
      <c r="G447" s="125"/>
      <c r="H447" s="152"/>
      <c r="I447" s="125"/>
      <c r="K447" s="256"/>
      <c r="M447" s="125"/>
      <c r="N447" s="125"/>
      <c r="O447" s="125"/>
      <c r="P447" s="125"/>
    </row>
    <row r="448" spans="7:16">
      <c r="G448" s="125"/>
      <c r="H448" s="152"/>
      <c r="I448" s="125"/>
      <c r="K448" s="256"/>
      <c r="M448" s="125"/>
      <c r="N448" s="125"/>
      <c r="O448" s="125"/>
      <c r="P448" s="125"/>
    </row>
    <row r="449" spans="7:16">
      <c r="G449" s="125"/>
      <c r="H449" s="152"/>
      <c r="I449" s="125"/>
      <c r="K449" s="256"/>
      <c r="M449" s="125"/>
      <c r="N449" s="125"/>
      <c r="O449" s="125"/>
      <c r="P449" s="125"/>
    </row>
    <row r="450" spans="7:16">
      <c r="G450" s="125"/>
      <c r="H450" s="152"/>
      <c r="I450" s="125"/>
      <c r="K450" s="256"/>
      <c r="M450" s="125"/>
      <c r="N450" s="125"/>
      <c r="O450" s="125"/>
      <c r="P450" s="125"/>
    </row>
    <row r="451" spans="7:16">
      <c r="G451" s="125"/>
      <c r="H451" s="152"/>
      <c r="I451" s="125"/>
      <c r="K451" s="256"/>
      <c r="M451" s="125"/>
      <c r="N451" s="125"/>
      <c r="O451" s="125"/>
      <c r="P451" s="125"/>
    </row>
    <row r="452" spans="7:16">
      <c r="G452" s="125"/>
      <c r="H452" s="152"/>
      <c r="I452" s="125"/>
      <c r="K452" s="256"/>
      <c r="M452" s="125"/>
      <c r="N452" s="125"/>
      <c r="O452" s="125"/>
      <c r="P452" s="125"/>
    </row>
    <row r="453" spans="7:16">
      <c r="G453" s="125"/>
      <c r="H453" s="152"/>
      <c r="I453" s="125"/>
      <c r="K453" s="256"/>
      <c r="M453" s="125"/>
      <c r="N453" s="125"/>
      <c r="O453" s="125"/>
      <c r="P453" s="125"/>
    </row>
    <row r="454" spans="7:16">
      <c r="G454" s="125"/>
      <c r="H454" s="152"/>
      <c r="I454" s="125"/>
      <c r="K454" s="256"/>
      <c r="M454" s="125"/>
      <c r="N454" s="125"/>
      <c r="O454" s="125"/>
      <c r="P454" s="125"/>
    </row>
    <row r="455" spans="7:16">
      <c r="G455" s="125"/>
      <c r="H455" s="152"/>
      <c r="I455" s="125"/>
      <c r="K455" s="256"/>
      <c r="M455" s="125"/>
      <c r="N455" s="125"/>
      <c r="O455" s="125"/>
      <c r="P455" s="125"/>
    </row>
    <row r="456" spans="7:16">
      <c r="G456" s="125"/>
      <c r="H456" s="152"/>
      <c r="I456" s="125"/>
      <c r="K456" s="256"/>
      <c r="M456" s="125"/>
      <c r="N456" s="125"/>
      <c r="O456" s="125"/>
      <c r="P456" s="125"/>
    </row>
    <row r="457" spans="7:16">
      <c r="G457" s="125"/>
      <c r="H457" s="152"/>
      <c r="I457" s="125"/>
      <c r="K457" s="256"/>
      <c r="M457" s="125"/>
      <c r="N457" s="125"/>
      <c r="O457" s="125"/>
      <c r="P457" s="125"/>
    </row>
    <row r="458" spans="7:16">
      <c r="G458" s="125"/>
      <c r="H458" s="152"/>
      <c r="I458" s="125"/>
      <c r="K458" s="256"/>
      <c r="M458" s="125"/>
      <c r="N458" s="125"/>
      <c r="O458" s="125"/>
      <c r="P458" s="125"/>
    </row>
    <row r="459" spans="7:16">
      <c r="G459" s="125"/>
      <c r="H459" s="152"/>
      <c r="I459" s="125"/>
      <c r="K459" s="256"/>
      <c r="M459" s="125"/>
      <c r="N459" s="125"/>
      <c r="O459" s="125"/>
      <c r="P459" s="125"/>
    </row>
    <row r="460" spans="7:16">
      <c r="G460" s="125"/>
      <c r="H460" s="152"/>
      <c r="I460" s="125"/>
      <c r="K460" s="256"/>
      <c r="M460" s="125"/>
      <c r="N460" s="125"/>
      <c r="O460" s="125"/>
      <c r="P460" s="125"/>
    </row>
    <row r="461" spans="7:16">
      <c r="G461" s="125"/>
      <c r="H461" s="152"/>
      <c r="I461" s="125"/>
      <c r="K461" s="256"/>
      <c r="M461" s="125"/>
      <c r="N461" s="125"/>
      <c r="O461" s="125"/>
      <c r="P461" s="125"/>
    </row>
    <row r="462" spans="7:16">
      <c r="G462" s="125"/>
      <c r="H462" s="152"/>
      <c r="I462" s="125"/>
      <c r="K462" s="256"/>
      <c r="M462" s="125"/>
      <c r="N462" s="125"/>
      <c r="O462" s="125"/>
      <c r="P462" s="125"/>
    </row>
    <row r="463" spans="7:16">
      <c r="G463" s="125"/>
      <c r="H463" s="152"/>
      <c r="I463" s="125"/>
      <c r="K463" s="256"/>
      <c r="M463" s="125"/>
      <c r="N463" s="125"/>
      <c r="O463" s="125"/>
      <c r="P463" s="125"/>
    </row>
    <row r="464" spans="7:16">
      <c r="G464" s="125"/>
      <c r="H464" s="152"/>
      <c r="I464" s="125"/>
      <c r="K464" s="256"/>
      <c r="M464" s="125"/>
      <c r="N464" s="125"/>
      <c r="O464" s="125"/>
      <c r="P464" s="125"/>
    </row>
    <row r="465" spans="7:16">
      <c r="G465" s="125"/>
      <c r="H465" s="152"/>
      <c r="I465" s="125"/>
      <c r="K465" s="256"/>
      <c r="M465" s="125"/>
      <c r="N465" s="125"/>
      <c r="O465" s="125"/>
      <c r="P465" s="125"/>
    </row>
    <row r="466" spans="7:16">
      <c r="G466" s="125"/>
      <c r="H466" s="152"/>
      <c r="I466" s="125"/>
      <c r="K466" s="256"/>
      <c r="M466" s="125"/>
      <c r="N466" s="125"/>
      <c r="O466" s="125"/>
      <c r="P466" s="125"/>
    </row>
    <row r="467" spans="7:16">
      <c r="G467" s="125"/>
      <c r="H467" s="152"/>
      <c r="I467" s="125"/>
      <c r="K467" s="256"/>
      <c r="M467" s="125"/>
      <c r="N467" s="125"/>
      <c r="O467" s="125"/>
      <c r="P467" s="125"/>
    </row>
    <row r="468" spans="7:16">
      <c r="G468" s="125"/>
      <c r="H468" s="152"/>
      <c r="I468" s="125"/>
      <c r="K468" s="256"/>
      <c r="M468" s="125"/>
      <c r="N468" s="125"/>
      <c r="O468" s="125"/>
      <c r="P468" s="125"/>
    </row>
    <row r="469" spans="7:16">
      <c r="G469" s="125"/>
      <c r="H469" s="152"/>
      <c r="I469" s="125"/>
      <c r="K469" s="256"/>
      <c r="M469" s="125"/>
      <c r="N469" s="125"/>
      <c r="O469" s="125"/>
      <c r="P469" s="125"/>
    </row>
    <row r="470" spans="7:16">
      <c r="G470" s="125"/>
      <c r="H470" s="152"/>
      <c r="I470" s="125"/>
      <c r="K470" s="256"/>
      <c r="M470" s="125"/>
      <c r="N470" s="125"/>
      <c r="O470" s="125"/>
      <c r="P470" s="125"/>
    </row>
    <row r="471" spans="7:16">
      <c r="G471" s="125"/>
      <c r="H471" s="152"/>
      <c r="I471" s="125"/>
      <c r="K471" s="256"/>
      <c r="M471" s="125"/>
      <c r="N471" s="125"/>
      <c r="O471" s="125"/>
      <c r="P471" s="125"/>
    </row>
    <row r="472" spans="7:16">
      <c r="G472" s="125"/>
      <c r="H472" s="152"/>
      <c r="I472" s="125"/>
      <c r="K472" s="256"/>
      <c r="M472" s="125"/>
      <c r="N472" s="125"/>
      <c r="O472" s="125"/>
      <c r="P472" s="125"/>
    </row>
    <row r="473" spans="7:16">
      <c r="G473" s="125"/>
      <c r="H473" s="152"/>
      <c r="I473" s="125"/>
      <c r="K473" s="256"/>
      <c r="M473" s="125"/>
      <c r="N473" s="125"/>
      <c r="O473" s="125"/>
      <c r="P473" s="125"/>
    </row>
    <row r="474" spans="7:16">
      <c r="G474" s="125"/>
      <c r="H474" s="152"/>
      <c r="I474" s="125"/>
      <c r="K474" s="256"/>
      <c r="M474" s="125"/>
      <c r="N474" s="125"/>
      <c r="O474" s="125"/>
      <c r="P474" s="125"/>
    </row>
    <row r="475" spans="7:16">
      <c r="G475" s="125"/>
      <c r="H475" s="152"/>
      <c r="I475" s="125"/>
      <c r="K475" s="256"/>
      <c r="M475" s="125"/>
      <c r="N475" s="125"/>
      <c r="O475" s="125"/>
      <c r="P475" s="125"/>
    </row>
    <row r="476" spans="7:16">
      <c r="G476" s="125"/>
      <c r="H476" s="152"/>
      <c r="I476" s="125"/>
      <c r="K476" s="256"/>
      <c r="M476" s="125"/>
      <c r="N476" s="125"/>
      <c r="O476" s="125"/>
      <c r="P476" s="125"/>
    </row>
    <row r="477" spans="7:16">
      <c r="G477" s="125"/>
      <c r="H477" s="152"/>
      <c r="I477" s="125"/>
      <c r="K477" s="256"/>
      <c r="M477" s="125"/>
      <c r="N477" s="125"/>
      <c r="O477" s="125"/>
      <c r="P477" s="125"/>
    </row>
    <row r="478" spans="7:16">
      <c r="G478" s="125"/>
      <c r="H478" s="152"/>
      <c r="I478" s="125"/>
      <c r="K478" s="256"/>
      <c r="M478" s="125"/>
      <c r="N478" s="125"/>
      <c r="O478" s="125"/>
      <c r="P478" s="125"/>
    </row>
    <row r="479" spans="7:16">
      <c r="G479" s="125"/>
      <c r="H479" s="152"/>
      <c r="I479" s="125"/>
      <c r="K479" s="256"/>
      <c r="M479" s="125"/>
      <c r="N479" s="125"/>
      <c r="O479" s="125"/>
      <c r="P479" s="125"/>
    </row>
    <row r="480" spans="7:16">
      <c r="G480" s="125"/>
      <c r="H480" s="152"/>
      <c r="I480" s="125"/>
      <c r="K480" s="256"/>
      <c r="M480" s="125"/>
      <c r="N480" s="125"/>
      <c r="O480" s="125"/>
      <c r="P480" s="125"/>
    </row>
    <row r="481" spans="7:16">
      <c r="G481" s="125"/>
      <c r="H481" s="152"/>
      <c r="I481" s="125"/>
      <c r="K481" s="256"/>
      <c r="M481" s="125"/>
      <c r="N481" s="125"/>
      <c r="O481" s="125"/>
      <c r="P481" s="125"/>
    </row>
    <row r="482" spans="7:16">
      <c r="G482" s="125"/>
      <c r="H482" s="152"/>
      <c r="I482" s="125"/>
      <c r="K482" s="256"/>
      <c r="M482" s="125"/>
      <c r="N482" s="125"/>
      <c r="O482" s="125"/>
      <c r="P482" s="125"/>
    </row>
    <row r="483" spans="7:16">
      <c r="G483" s="125"/>
      <c r="H483" s="152"/>
      <c r="I483" s="125"/>
      <c r="K483" s="256"/>
      <c r="M483" s="125"/>
      <c r="N483" s="125"/>
      <c r="O483" s="125"/>
      <c r="P483" s="125"/>
    </row>
    <row r="484" spans="7:16">
      <c r="G484" s="125"/>
      <c r="H484" s="152"/>
      <c r="I484" s="125"/>
      <c r="K484" s="256"/>
      <c r="M484" s="125"/>
      <c r="N484" s="125"/>
      <c r="O484" s="125"/>
      <c r="P484" s="125"/>
    </row>
    <row r="485" spans="7:16">
      <c r="G485" s="125"/>
      <c r="H485" s="152"/>
      <c r="I485" s="125"/>
      <c r="K485" s="256"/>
      <c r="M485" s="125"/>
      <c r="N485" s="125"/>
      <c r="O485" s="125"/>
      <c r="P485" s="125"/>
    </row>
    <row r="486" spans="7:16">
      <c r="G486" s="125"/>
      <c r="H486" s="152"/>
      <c r="I486" s="125"/>
      <c r="K486" s="256"/>
      <c r="M486" s="125"/>
      <c r="N486" s="125"/>
      <c r="O486" s="125"/>
      <c r="P486" s="125"/>
    </row>
    <row r="487" spans="7:16">
      <c r="G487" s="125"/>
      <c r="H487" s="152"/>
      <c r="I487" s="125"/>
      <c r="K487" s="256"/>
      <c r="M487" s="125"/>
      <c r="N487" s="125"/>
      <c r="O487" s="125"/>
      <c r="P487" s="125"/>
    </row>
    <row r="488" spans="7:16">
      <c r="G488" s="125"/>
      <c r="H488" s="152"/>
      <c r="I488" s="125"/>
      <c r="K488" s="256"/>
      <c r="M488" s="125"/>
      <c r="N488" s="125"/>
      <c r="O488" s="125"/>
      <c r="P488" s="125"/>
    </row>
    <row r="489" spans="7:16">
      <c r="G489" s="125"/>
      <c r="H489" s="152"/>
      <c r="I489" s="125"/>
      <c r="K489" s="256"/>
      <c r="M489" s="125"/>
      <c r="N489" s="125"/>
      <c r="O489" s="125"/>
      <c r="P489" s="125"/>
    </row>
    <row r="490" spans="7:16">
      <c r="G490" s="125"/>
      <c r="H490" s="152"/>
      <c r="I490" s="125"/>
      <c r="K490" s="256"/>
      <c r="M490" s="125"/>
      <c r="N490" s="125"/>
      <c r="O490" s="125"/>
      <c r="P490" s="125"/>
    </row>
    <row r="491" spans="7:16">
      <c r="G491" s="125"/>
      <c r="H491" s="152"/>
      <c r="I491" s="125"/>
      <c r="K491" s="256"/>
      <c r="M491" s="125"/>
      <c r="N491" s="125"/>
      <c r="O491" s="125"/>
      <c r="P491" s="125"/>
    </row>
    <row r="492" spans="7:16">
      <c r="G492" s="125"/>
      <c r="H492" s="152"/>
      <c r="I492" s="125"/>
      <c r="K492" s="256"/>
      <c r="M492" s="125"/>
      <c r="N492" s="125"/>
      <c r="O492" s="125"/>
      <c r="P492" s="125"/>
    </row>
    <row r="493" spans="7:16">
      <c r="G493" s="125"/>
      <c r="H493" s="152"/>
      <c r="I493" s="125"/>
      <c r="K493" s="256"/>
      <c r="M493" s="125"/>
      <c r="N493" s="125"/>
      <c r="O493" s="125"/>
      <c r="P493" s="125"/>
    </row>
    <row r="494" spans="7:16">
      <c r="G494" s="125"/>
      <c r="H494" s="152"/>
      <c r="I494" s="125"/>
      <c r="K494" s="256"/>
      <c r="M494" s="125"/>
      <c r="N494" s="125"/>
      <c r="O494" s="125"/>
      <c r="P494" s="125"/>
    </row>
    <row r="495" spans="7:16">
      <c r="G495" s="125"/>
      <c r="H495" s="152"/>
      <c r="I495" s="125"/>
      <c r="K495" s="256"/>
      <c r="M495" s="125"/>
      <c r="N495" s="125"/>
      <c r="O495" s="125"/>
      <c r="P495" s="125"/>
    </row>
    <row r="496" spans="7:16">
      <c r="G496" s="125"/>
      <c r="H496" s="152"/>
      <c r="I496" s="125"/>
      <c r="K496" s="256"/>
      <c r="M496" s="125"/>
      <c r="N496" s="125"/>
      <c r="O496" s="125"/>
      <c r="P496" s="125"/>
    </row>
    <row r="497" spans="7:16">
      <c r="G497" s="125"/>
      <c r="H497" s="152"/>
      <c r="I497" s="125"/>
      <c r="K497" s="256"/>
      <c r="M497" s="125"/>
      <c r="N497" s="125"/>
      <c r="O497" s="125"/>
      <c r="P497" s="125"/>
    </row>
    <row r="498" spans="7:16">
      <c r="G498" s="125"/>
      <c r="H498" s="152"/>
      <c r="I498" s="125"/>
      <c r="K498" s="256"/>
      <c r="M498" s="125"/>
      <c r="N498" s="125"/>
      <c r="O498" s="125"/>
      <c r="P498" s="125"/>
    </row>
    <row r="499" spans="7:16">
      <c r="G499" s="125"/>
      <c r="H499" s="152"/>
      <c r="I499" s="125"/>
      <c r="K499" s="256"/>
      <c r="M499" s="125"/>
      <c r="N499" s="125"/>
      <c r="O499" s="125"/>
      <c r="P499" s="125"/>
    </row>
    <row r="500" spans="7:16">
      <c r="G500" s="125"/>
      <c r="H500" s="152"/>
      <c r="I500" s="125"/>
      <c r="K500" s="256"/>
      <c r="M500" s="125"/>
      <c r="N500" s="125"/>
      <c r="O500" s="125"/>
      <c r="P500" s="125"/>
    </row>
    <row r="501" spans="7:16">
      <c r="G501" s="125"/>
      <c r="H501" s="152"/>
      <c r="I501" s="125"/>
      <c r="K501" s="256"/>
      <c r="M501" s="125"/>
      <c r="N501" s="125"/>
      <c r="O501" s="125"/>
      <c r="P501" s="125"/>
    </row>
    <row r="502" spans="7:16">
      <c r="G502" s="125"/>
      <c r="H502" s="152"/>
      <c r="I502" s="125"/>
      <c r="K502" s="256"/>
      <c r="M502" s="125"/>
      <c r="N502" s="125"/>
      <c r="O502" s="125"/>
      <c r="P502" s="125"/>
    </row>
    <row r="503" spans="7:16">
      <c r="G503" s="125"/>
      <c r="H503" s="152"/>
      <c r="I503" s="125"/>
      <c r="K503" s="256"/>
      <c r="M503" s="125"/>
      <c r="N503" s="125"/>
      <c r="O503" s="125"/>
      <c r="P503" s="125"/>
    </row>
    <row r="504" spans="7:16">
      <c r="G504" s="125"/>
      <c r="H504" s="152"/>
      <c r="I504" s="125"/>
      <c r="K504" s="256"/>
      <c r="M504" s="125"/>
      <c r="N504" s="125"/>
      <c r="O504" s="125"/>
      <c r="P504" s="125"/>
    </row>
    <row r="505" spans="7:16">
      <c r="G505" s="125"/>
      <c r="H505" s="152"/>
      <c r="I505" s="125"/>
      <c r="K505" s="256"/>
      <c r="M505" s="125"/>
      <c r="N505" s="125"/>
      <c r="O505" s="125"/>
      <c r="P505" s="125"/>
    </row>
    <row r="506" spans="7:16">
      <c r="G506" s="125"/>
      <c r="H506" s="152"/>
      <c r="I506" s="125"/>
      <c r="K506" s="256"/>
      <c r="M506" s="125"/>
      <c r="N506" s="125"/>
      <c r="O506" s="125"/>
      <c r="P506" s="125"/>
    </row>
    <row r="507" spans="7:16">
      <c r="G507" s="125"/>
      <c r="H507" s="152"/>
      <c r="I507" s="125"/>
      <c r="K507" s="256"/>
      <c r="M507" s="125"/>
      <c r="N507" s="125"/>
      <c r="O507" s="125"/>
      <c r="P507" s="125"/>
    </row>
    <row r="508" spans="7:16">
      <c r="G508" s="125"/>
      <c r="H508" s="152"/>
      <c r="I508" s="125"/>
      <c r="K508" s="256"/>
      <c r="M508" s="125"/>
      <c r="N508" s="125"/>
      <c r="O508" s="125"/>
      <c r="P508" s="125"/>
    </row>
    <row r="509" spans="7:16">
      <c r="G509" s="125"/>
      <c r="H509" s="152"/>
      <c r="I509" s="125"/>
      <c r="K509" s="256"/>
      <c r="M509" s="125"/>
      <c r="N509" s="125"/>
      <c r="O509" s="125"/>
      <c r="P509" s="125"/>
    </row>
    <row r="510" spans="7:16">
      <c r="G510" s="125"/>
      <c r="H510" s="152"/>
      <c r="I510" s="125"/>
      <c r="K510" s="256"/>
      <c r="M510" s="125"/>
      <c r="N510" s="125"/>
      <c r="O510" s="125"/>
      <c r="P510" s="125"/>
    </row>
    <row r="511" spans="7:16">
      <c r="G511" s="125"/>
      <c r="H511" s="152"/>
      <c r="I511" s="125"/>
      <c r="K511" s="256"/>
      <c r="M511" s="125"/>
      <c r="N511" s="125"/>
      <c r="O511" s="125"/>
      <c r="P511" s="125"/>
    </row>
    <row r="512" spans="7:16">
      <c r="G512" s="125"/>
      <c r="H512" s="152"/>
      <c r="I512" s="125"/>
      <c r="K512" s="256"/>
      <c r="M512" s="125"/>
      <c r="N512" s="125"/>
      <c r="O512" s="125"/>
      <c r="P512" s="125"/>
    </row>
    <row r="513" spans="7:16">
      <c r="G513" s="125"/>
      <c r="H513" s="152"/>
      <c r="I513" s="125"/>
      <c r="K513" s="256"/>
      <c r="M513" s="125"/>
      <c r="N513" s="125"/>
      <c r="O513" s="125"/>
      <c r="P513" s="125"/>
    </row>
    <row r="514" spans="7:16">
      <c r="G514" s="125"/>
      <c r="H514" s="152"/>
      <c r="I514" s="125"/>
      <c r="K514" s="256"/>
      <c r="M514" s="125"/>
      <c r="N514" s="125"/>
      <c r="O514" s="125"/>
      <c r="P514" s="125"/>
    </row>
    <row r="515" spans="7:16">
      <c r="G515" s="125"/>
      <c r="H515" s="152"/>
      <c r="I515" s="125"/>
      <c r="K515" s="256"/>
      <c r="M515" s="125"/>
      <c r="N515" s="125"/>
      <c r="O515" s="125"/>
      <c r="P515" s="125"/>
    </row>
    <row r="516" spans="7:16">
      <c r="G516" s="125"/>
      <c r="H516" s="152"/>
      <c r="I516" s="125"/>
      <c r="K516" s="256"/>
      <c r="M516" s="125"/>
      <c r="N516" s="125"/>
      <c r="O516" s="125"/>
      <c r="P516" s="125"/>
    </row>
    <row r="517" spans="7:16">
      <c r="G517" s="125"/>
      <c r="H517" s="152"/>
      <c r="I517" s="125"/>
      <c r="K517" s="256"/>
      <c r="M517" s="125"/>
      <c r="N517" s="125"/>
      <c r="O517" s="125"/>
      <c r="P517" s="125"/>
    </row>
    <row r="518" spans="7:16">
      <c r="G518" s="125"/>
      <c r="H518" s="152"/>
      <c r="I518" s="125"/>
      <c r="K518" s="256"/>
      <c r="M518" s="125"/>
      <c r="N518" s="125"/>
      <c r="O518" s="125"/>
      <c r="P518" s="125"/>
    </row>
    <row r="519" spans="7:16">
      <c r="G519" s="125"/>
      <c r="H519" s="152"/>
      <c r="I519" s="125"/>
      <c r="K519" s="256"/>
      <c r="M519" s="125"/>
      <c r="N519" s="125"/>
      <c r="O519" s="125"/>
      <c r="P519" s="125"/>
    </row>
    <row r="520" spans="7:16">
      <c r="G520" s="125"/>
      <c r="H520" s="152"/>
      <c r="I520" s="125"/>
      <c r="K520" s="256"/>
      <c r="M520" s="125"/>
      <c r="N520" s="125"/>
      <c r="O520" s="125"/>
      <c r="P520" s="125"/>
    </row>
    <row r="521" spans="7:16">
      <c r="G521" s="125"/>
      <c r="H521" s="152"/>
      <c r="I521" s="125"/>
      <c r="K521" s="256"/>
      <c r="M521" s="125"/>
      <c r="N521" s="125"/>
      <c r="O521" s="125"/>
      <c r="P521" s="125"/>
    </row>
    <row r="522" spans="7:16">
      <c r="G522" s="125"/>
      <c r="H522" s="152"/>
      <c r="I522" s="125"/>
      <c r="K522" s="256"/>
      <c r="M522" s="125"/>
      <c r="N522" s="125"/>
      <c r="O522" s="125"/>
      <c r="P522" s="125"/>
    </row>
    <row r="523" spans="7:16">
      <c r="G523" s="125"/>
      <c r="H523" s="152"/>
      <c r="I523" s="125"/>
      <c r="K523" s="256"/>
      <c r="M523" s="125"/>
      <c r="N523" s="125"/>
      <c r="O523" s="125"/>
      <c r="P523" s="125"/>
    </row>
    <row r="524" spans="7:16">
      <c r="G524" s="125"/>
      <c r="H524" s="152"/>
      <c r="I524" s="125"/>
      <c r="K524" s="256"/>
      <c r="M524" s="125"/>
      <c r="N524" s="125"/>
      <c r="O524" s="125"/>
      <c r="P524" s="125"/>
    </row>
    <row r="525" spans="7:16">
      <c r="G525" s="125"/>
      <c r="H525" s="152"/>
      <c r="I525" s="125"/>
      <c r="K525" s="256"/>
      <c r="M525" s="125"/>
      <c r="N525" s="125"/>
      <c r="O525" s="125"/>
      <c r="P525" s="125"/>
    </row>
    <row r="526" spans="7:16">
      <c r="G526" s="125"/>
      <c r="H526" s="152"/>
      <c r="I526" s="125"/>
      <c r="K526" s="256"/>
      <c r="M526" s="125"/>
      <c r="N526" s="125"/>
      <c r="O526" s="125"/>
      <c r="P526" s="125"/>
    </row>
    <row r="527" spans="7:16">
      <c r="G527" s="125"/>
      <c r="H527" s="152"/>
      <c r="I527" s="125"/>
      <c r="K527" s="256"/>
      <c r="M527" s="125"/>
      <c r="N527" s="125"/>
      <c r="O527" s="125"/>
      <c r="P527" s="125"/>
    </row>
    <row r="528" spans="7:16">
      <c r="G528" s="125"/>
      <c r="H528" s="152"/>
      <c r="I528" s="125"/>
      <c r="K528" s="256"/>
      <c r="M528" s="125"/>
      <c r="N528" s="125"/>
      <c r="O528" s="125"/>
      <c r="P528" s="125"/>
    </row>
    <row r="529" spans="7:16">
      <c r="G529" s="125"/>
      <c r="H529" s="152"/>
      <c r="I529" s="125"/>
      <c r="K529" s="256"/>
      <c r="M529" s="125"/>
      <c r="N529" s="125"/>
      <c r="O529" s="125"/>
      <c r="P529" s="125"/>
    </row>
    <row r="530" spans="7:16">
      <c r="G530" s="125"/>
      <c r="H530" s="152"/>
      <c r="I530" s="125"/>
      <c r="K530" s="256"/>
      <c r="M530" s="125"/>
      <c r="N530" s="125"/>
      <c r="O530" s="125"/>
      <c r="P530" s="125"/>
    </row>
    <row r="531" spans="7:16">
      <c r="G531" s="125"/>
      <c r="H531" s="152"/>
      <c r="I531" s="125"/>
      <c r="K531" s="256"/>
      <c r="M531" s="125"/>
      <c r="N531" s="125"/>
      <c r="O531" s="125"/>
      <c r="P531" s="125"/>
    </row>
    <row r="532" spans="7:16">
      <c r="G532" s="125"/>
      <c r="H532" s="152"/>
      <c r="I532" s="125"/>
      <c r="K532" s="256"/>
      <c r="M532" s="125"/>
      <c r="N532" s="125"/>
      <c r="O532" s="125"/>
      <c r="P532" s="125"/>
    </row>
    <row r="533" spans="7:16">
      <c r="G533" s="125"/>
      <c r="H533" s="152"/>
      <c r="I533" s="125"/>
      <c r="K533" s="256"/>
      <c r="M533" s="125"/>
      <c r="N533" s="125"/>
      <c r="O533" s="125"/>
      <c r="P533" s="125"/>
    </row>
    <row r="534" spans="7:16">
      <c r="G534" s="125"/>
      <c r="H534" s="152"/>
      <c r="I534" s="125"/>
      <c r="K534" s="256"/>
      <c r="M534" s="125"/>
      <c r="N534" s="125"/>
      <c r="O534" s="125"/>
      <c r="P534" s="125"/>
    </row>
    <row r="535" spans="7:16">
      <c r="G535" s="125"/>
      <c r="H535" s="152"/>
      <c r="I535" s="125"/>
      <c r="K535" s="256"/>
      <c r="M535" s="125"/>
      <c r="N535" s="125"/>
      <c r="O535" s="125"/>
      <c r="P535" s="125"/>
    </row>
    <row r="536" spans="7:16">
      <c r="G536" s="125"/>
      <c r="H536" s="152"/>
      <c r="I536" s="125"/>
      <c r="K536" s="256"/>
      <c r="M536" s="125"/>
      <c r="N536" s="125"/>
      <c r="O536" s="125"/>
      <c r="P536" s="125"/>
    </row>
    <row r="537" spans="7:16">
      <c r="G537" s="125"/>
      <c r="H537" s="152"/>
      <c r="I537" s="125"/>
      <c r="K537" s="256"/>
      <c r="M537" s="125"/>
      <c r="N537" s="125"/>
      <c r="O537" s="125"/>
      <c r="P537" s="125"/>
    </row>
    <row r="538" spans="7:16">
      <c r="G538" s="125"/>
      <c r="H538" s="152"/>
      <c r="I538" s="125"/>
      <c r="K538" s="256"/>
      <c r="M538" s="125"/>
      <c r="N538" s="125"/>
      <c r="O538" s="125"/>
      <c r="P538" s="125"/>
    </row>
    <row r="539" spans="7:16">
      <c r="G539" s="125"/>
      <c r="H539" s="152"/>
      <c r="I539" s="125"/>
      <c r="K539" s="256"/>
      <c r="M539" s="125"/>
      <c r="N539" s="125"/>
      <c r="O539" s="125"/>
      <c r="P539" s="125"/>
    </row>
    <row r="540" spans="7:16">
      <c r="G540" s="125"/>
      <c r="H540" s="152"/>
      <c r="I540" s="125"/>
      <c r="K540" s="256"/>
      <c r="M540" s="125"/>
      <c r="N540" s="125"/>
      <c r="O540" s="125"/>
      <c r="P540" s="125"/>
    </row>
    <row r="541" spans="7:16">
      <c r="G541" s="125"/>
      <c r="H541" s="152"/>
      <c r="I541" s="125"/>
      <c r="K541" s="256"/>
      <c r="M541" s="125"/>
      <c r="N541" s="125"/>
      <c r="O541" s="125"/>
      <c r="P541" s="125"/>
    </row>
    <row r="542" spans="7:16">
      <c r="G542" s="125"/>
      <c r="H542" s="152"/>
      <c r="I542" s="125"/>
      <c r="K542" s="256"/>
      <c r="M542" s="125"/>
      <c r="N542" s="125"/>
      <c r="O542" s="125"/>
      <c r="P542" s="125"/>
    </row>
    <row r="543" spans="7:16">
      <c r="G543" s="125"/>
      <c r="H543" s="152"/>
      <c r="I543" s="125"/>
      <c r="K543" s="256"/>
      <c r="M543" s="125"/>
      <c r="N543" s="125"/>
      <c r="O543" s="125"/>
      <c r="P543" s="125"/>
    </row>
    <row r="544" spans="7:16">
      <c r="G544" s="125"/>
      <c r="H544" s="152"/>
      <c r="I544" s="125"/>
      <c r="K544" s="256"/>
      <c r="M544" s="125"/>
      <c r="N544" s="125"/>
      <c r="O544" s="125"/>
      <c r="P544" s="125"/>
    </row>
    <row r="545" spans="7:16">
      <c r="G545" s="125"/>
      <c r="H545" s="152"/>
      <c r="I545" s="125"/>
      <c r="K545" s="256"/>
      <c r="M545" s="125"/>
      <c r="N545" s="125"/>
      <c r="O545" s="125"/>
      <c r="P545" s="125"/>
    </row>
    <row r="546" spans="7:16">
      <c r="G546" s="125"/>
      <c r="H546" s="152"/>
      <c r="I546" s="125"/>
      <c r="K546" s="256"/>
      <c r="M546" s="125"/>
      <c r="N546" s="125"/>
      <c r="O546" s="125"/>
      <c r="P546" s="125"/>
    </row>
    <row r="547" spans="7:16">
      <c r="G547" s="125"/>
      <c r="H547" s="152"/>
      <c r="I547" s="125"/>
      <c r="K547" s="256"/>
      <c r="M547" s="125"/>
      <c r="N547" s="125"/>
      <c r="O547" s="125"/>
      <c r="P547" s="125"/>
    </row>
    <row r="548" spans="7:16">
      <c r="G548" s="125"/>
      <c r="H548" s="152"/>
      <c r="I548" s="125"/>
      <c r="K548" s="256"/>
      <c r="M548" s="125"/>
      <c r="N548" s="125"/>
      <c r="O548" s="125"/>
      <c r="P548" s="125"/>
    </row>
    <row r="549" spans="7:16">
      <c r="G549" s="125"/>
      <c r="H549" s="152"/>
      <c r="I549" s="125"/>
      <c r="K549" s="256"/>
      <c r="M549" s="125"/>
      <c r="N549" s="125"/>
      <c r="O549" s="125"/>
      <c r="P549" s="125"/>
    </row>
    <row r="550" spans="7:16">
      <c r="G550" s="125"/>
      <c r="H550" s="152"/>
      <c r="I550" s="125"/>
      <c r="K550" s="256"/>
      <c r="M550" s="125"/>
      <c r="N550" s="125"/>
      <c r="O550" s="125"/>
      <c r="P550" s="125"/>
    </row>
    <row r="551" spans="7:16">
      <c r="G551" s="125"/>
      <c r="H551" s="152"/>
      <c r="I551" s="125"/>
      <c r="M551" s="125"/>
      <c r="N551" s="125"/>
      <c r="O551" s="125"/>
      <c r="P551" s="125"/>
    </row>
    <row r="552" spans="7:16">
      <c r="G552" s="125"/>
      <c r="H552" s="152"/>
      <c r="I552" s="125"/>
      <c r="M552" s="125"/>
      <c r="N552" s="125"/>
      <c r="O552" s="125"/>
      <c r="P552" s="125"/>
    </row>
    <row r="553" spans="7:16">
      <c r="G553" s="125"/>
      <c r="H553" s="152"/>
      <c r="I553" s="125"/>
      <c r="M553" s="125"/>
      <c r="N553" s="125"/>
      <c r="O553" s="125"/>
      <c r="P553" s="125"/>
    </row>
    <row r="554" spans="7:16">
      <c r="G554" s="125"/>
      <c r="H554" s="152"/>
      <c r="I554" s="125"/>
      <c r="M554" s="125"/>
      <c r="N554" s="125"/>
      <c r="O554" s="125"/>
      <c r="P554" s="125"/>
    </row>
    <row r="555" spans="7:16">
      <c r="G555" s="125"/>
      <c r="H555" s="152"/>
      <c r="I555" s="125"/>
      <c r="M555" s="125"/>
      <c r="N555" s="125"/>
      <c r="O555" s="125"/>
      <c r="P555" s="125"/>
    </row>
    <row r="556" spans="7:16">
      <c r="G556" s="125"/>
      <c r="H556" s="152"/>
      <c r="I556" s="125"/>
      <c r="M556" s="125"/>
      <c r="N556" s="125"/>
      <c r="O556" s="125"/>
      <c r="P556" s="125"/>
    </row>
    <row r="557" spans="7:16">
      <c r="G557" s="125"/>
      <c r="H557" s="152"/>
      <c r="I557" s="125"/>
      <c r="M557" s="125"/>
      <c r="N557" s="125"/>
      <c r="O557" s="125"/>
      <c r="P557" s="125"/>
    </row>
    <row r="558" spans="7:16">
      <c r="G558" s="125"/>
      <c r="H558" s="152"/>
      <c r="I558" s="125"/>
      <c r="M558" s="125"/>
      <c r="N558" s="125"/>
      <c r="O558" s="125"/>
      <c r="P558" s="125"/>
    </row>
    <row r="559" spans="7:16">
      <c r="G559" s="125"/>
      <c r="H559" s="152"/>
      <c r="I559" s="125"/>
      <c r="M559" s="125"/>
      <c r="N559" s="125"/>
      <c r="O559" s="125"/>
      <c r="P559" s="125"/>
    </row>
    <row r="560" spans="7:16">
      <c r="G560" s="125"/>
      <c r="H560" s="152"/>
      <c r="I560" s="125"/>
      <c r="M560" s="125"/>
      <c r="N560" s="125"/>
      <c r="O560" s="125"/>
      <c r="P560" s="125"/>
    </row>
    <row r="561" spans="7:16">
      <c r="G561" s="125"/>
      <c r="H561" s="152"/>
      <c r="I561" s="125"/>
      <c r="M561" s="125"/>
      <c r="N561" s="125"/>
      <c r="O561" s="125"/>
      <c r="P561" s="125"/>
    </row>
    <row r="562" spans="7:16">
      <c r="G562" s="125"/>
      <c r="H562" s="152"/>
      <c r="I562" s="125"/>
      <c r="M562" s="125"/>
      <c r="N562" s="125"/>
      <c r="O562" s="125"/>
      <c r="P562" s="125"/>
    </row>
    <row r="563" spans="7:16">
      <c r="G563" s="125"/>
      <c r="H563" s="152"/>
      <c r="I563" s="125"/>
      <c r="M563" s="125"/>
      <c r="N563" s="125"/>
      <c r="O563" s="125"/>
      <c r="P563" s="125"/>
    </row>
    <row r="564" spans="7:16">
      <c r="G564" s="125"/>
      <c r="H564" s="152"/>
      <c r="I564" s="125"/>
      <c r="M564" s="125"/>
      <c r="N564" s="125"/>
      <c r="O564" s="125"/>
      <c r="P564" s="125"/>
    </row>
    <row r="565" spans="7:16">
      <c r="G565" s="125"/>
      <c r="H565" s="152"/>
      <c r="I565" s="125"/>
      <c r="M565" s="125"/>
      <c r="N565" s="125"/>
      <c r="O565" s="125"/>
      <c r="P565" s="125"/>
    </row>
    <row r="566" spans="7:16">
      <c r="G566" s="125"/>
      <c r="H566" s="152"/>
      <c r="I566" s="125"/>
      <c r="M566" s="125"/>
      <c r="N566" s="125"/>
      <c r="O566" s="125"/>
      <c r="P566" s="125"/>
    </row>
    <row r="567" spans="7:16">
      <c r="G567" s="125"/>
      <c r="H567" s="152"/>
      <c r="I567" s="125"/>
      <c r="M567" s="125"/>
      <c r="N567" s="125"/>
      <c r="O567" s="125"/>
      <c r="P567" s="125"/>
    </row>
    <row r="568" spans="7:16">
      <c r="G568" s="125"/>
      <c r="H568" s="152"/>
      <c r="I568" s="125"/>
      <c r="M568" s="125"/>
      <c r="N568" s="125"/>
      <c r="O568" s="125"/>
      <c r="P568" s="125"/>
    </row>
    <row r="569" spans="7:16">
      <c r="G569" s="125"/>
      <c r="H569" s="152"/>
      <c r="I569" s="125"/>
      <c r="M569" s="125"/>
      <c r="N569" s="125"/>
      <c r="O569" s="125"/>
      <c r="P569" s="125"/>
    </row>
    <row r="570" spans="7:16">
      <c r="G570" s="125"/>
      <c r="H570" s="152"/>
      <c r="I570" s="125"/>
      <c r="M570" s="125"/>
      <c r="N570" s="125"/>
      <c r="O570" s="125"/>
      <c r="P570" s="125"/>
    </row>
    <row r="571" spans="7:16">
      <c r="G571" s="125"/>
      <c r="H571" s="152"/>
      <c r="I571" s="125"/>
      <c r="M571" s="125"/>
      <c r="N571" s="125"/>
      <c r="O571" s="125"/>
      <c r="P571" s="125"/>
    </row>
    <row r="572" spans="7:16">
      <c r="G572" s="125"/>
      <c r="H572" s="152"/>
      <c r="I572" s="125"/>
      <c r="M572" s="125"/>
      <c r="N572" s="125"/>
      <c r="O572" s="125"/>
      <c r="P572" s="125"/>
    </row>
    <row r="573" spans="7:16">
      <c r="G573" s="125"/>
      <c r="H573" s="152"/>
      <c r="I573" s="125"/>
      <c r="M573" s="125"/>
      <c r="N573" s="125"/>
      <c r="O573" s="125"/>
      <c r="P573" s="125"/>
    </row>
    <row r="574" spans="7:16">
      <c r="G574" s="125"/>
      <c r="H574" s="152"/>
      <c r="I574" s="125"/>
      <c r="M574" s="125"/>
      <c r="N574" s="125"/>
      <c r="O574" s="125"/>
      <c r="P574" s="125"/>
    </row>
    <row r="575" spans="7:16">
      <c r="G575" s="125"/>
      <c r="H575" s="152"/>
      <c r="I575" s="125"/>
      <c r="M575" s="125"/>
      <c r="N575" s="125"/>
      <c r="O575" s="125"/>
      <c r="P575" s="125"/>
    </row>
    <row r="576" spans="7:16">
      <c r="G576" s="125"/>
      <c r="H576" s="152"/>
      <c r="I576" s="125"/>
      <c r="M576" s="125"/>
      <c r="N576" s="125"/>
      <c r="O576" s="125"/>
      <c r="P576" s="125"/>
    </row>
    <row r="577" spans="7:16">
      <c r="G577" s="125"/>
      <c r="H577" s="152"/>
      <c r="I577" s="125"/>
      <c r="M577" s="125"/>
      <c r="N577" s="125"/>
      <c r="O577" s="125"/>
      <c r="P577" s="125"/>
    </row>
    <row r="578" spans="7:16">
      <c r="G578" s="125"/>
      <c r="H578" s="152"/>
      <c r="I578" s="125"/>
      <c r="M578" s="125"/>
      <c r="N578" s="125"/>
      <c r="O578" s="125"/>
      <c r="P578" s="125"/>
    </row>
    <row r="579" spans="7:16">
      <c r="G579" s="125"/>
      <c r="H579" s="152"/>
      <c r="I579" s="125"/>
      <c r="M579" s="125"/>
      <c r="N579" s="125"/>
      <c r="O579" s="125"/>
      <c r="P579" s="125"/>
    </row>
    <row r="580" spans="7:16">
      <c r="G580" s="125"/>
      <c r="H580" s="152"/>
      <c r="I580" s="125"/>
      <c r="M580" s="125"/>
      <c r="N580" s="125"/>
      <c r="O580" s="125"/>
      <c r="P580" s="125"/>
    </row>
    <row r="581" spans="7:16">
      <c r="G581" s="125"/>
      <c r="H581" s="152"/>
      <c r="I581" s="125"/>
      <c r="M581" s="125"/>
      <c r="N581" s="125"/>
      <c r="O581" s="125"/>
      <c r="P581" s="125"/>
    </row>
    <row r="582" spans="7:16">
      <c r="G582" s="125"/>
      <c r="H582" s="152"/>
      <c r="I582" s="125"/>
      <c r="M582" s="125"/>
      <c r="N582" s="125"/>
      <c r="O582" s="125"/>
      <c r="P582" s="125"/>
    </row>
    <row r="583" spans="7:16">
      <c r="G583" s="125"/>
      <c r="H583" s="152"/>
      <c r="I583" s="125"/>
      <c r="M583" s="125"/>
      <c r="N583" s="125"/>
      <c r="O583" s="125"/>
      <c r="P583" s="125"/>
    </row>
    <row r="584" spans="7:16">
      <c r="G584" s="125"/>
      <c r="H584" s="152"/>
      <c r="I584" s="125"/>
      <c r="M584" s="125"/>
      <c r="N584" s="125"/>
      <c r="O584" s="125"/>
      <c r="P584" s="125"/>
    </row>
    <row r="585" spans="7:16">
      <c r="G585" s="125"/>
      <c r="H585" s="152"/>
      <c r="I585" s="125"/>
      <c r="M585" s="125"/>
      <c r="N585" s="125"/>
      <c r="O585" s="125"/>
      <c r="P585" s="125"/>
    </row>
    <row r="586" spans="7:16">
      <c r="G586" s="125"/>
      <c r="H586" s="152"/>
      <c r="I586" s="125"/>
      <c r="M586" s="125"/>
      <c r="N586" s="125"/>
      <c r="O586" s="125"/>
      <c r="P586" s="125"/>
    </row>
    <row r="587" spans="7:16">
      <c r="G587" s="125"/>
      <c r="H587" s="152"/>
      <c r="I587" s="125"/>
      <c r="M587" s="125"/>
      <c r="N587" s="125"/>
      <c r="O587" s="125"/>
      <c r="P587" s="125"/>
    </row>
    <row r="588" spans="7:16">
      <c r="G588" s="125"/>
      <c r="H588" s="152"/>
      <c r="I588" s="125"/>
      <c r="M588" s="125"/>
      <c r="N588" s="125"/>
      <c r="O588" s="125"/>
      <c r="P588" s="125"/>
    </row>
    <row r="589" spans="7:16">
      <c r="G589" s="125"/>
      <c r="H589" s="152"/>
      <c r="I589" s="125"/>
      <c r="M589" s="125"/>
      <c r="N589" s="125"/>
      <c r="O589" s="125"/>
      <c r="P589" s="125"/>
    </row>
    <row r="590" spans="7:16">
      <c r="G590" s="125"/>
      <c r="H590" s="152"/>
      <c r="I590" s="125"/>
      <c r="M590" s="125"/>
      <c r="N590" s="125"/>
      <c r="O590" s="125"/>
      <c r="P590" s="125"/>
    </row>
    <row r="591" spans="7:16">
      <c r="G591" s="125"/>
      <c r="H591" s="152"/>
      <c r="I591" s="125"/>
      <c r="M591" s="125"/>
      <c r="N591" s="125"/>
      <c r="O591" s="125"/>
      <c r="P591" s="125"/>
    </row>
    <row r="592" spans="7:16">
      <c r="G592" s="125"/>
      <c r="H592" s="152"/>
      <c r="I592" s="125"/>
      <c r="M592" s="125"/>
      <c r="N592" s="125"/>
      <c r="O592" s="125"/>
      <c r="P592" s="125"/>
    </row>
    <row r="593" spans="7:16">
      <c r="G593" s="125"/>
      <c r="H593" s="152"/>
      <c r="I593" s="125"/>
      <c r="M593" s="125"/>
      <c r="N593" s="125"/>
      <c r="O593" s="125"/>
      <c r="P593" s="125"/>
    </row>
    <row r="594" spans="7:16">
      <c r="G594" s="125"/>
      <c r="H594" s="152"/>
      <c r="I594" s="125"/>
      <c r="M594" s="125"/>
      <c r="N594" s="125"/>
      <c r="O594" s="125"/>
      <c r="P594" s="125"/>
    </row>
    <row r="595" spans="7:16">
      <c r="G595" s="125"/>
      <c r="H595" s="152"/>
      <c r="I595" s="125"/>
      <c r="M595" s="125"/>
      <c r="N595" s="125"/>
      <c r="O595" s="125"/>
      <c r="P595" s="125"/>
    </row>
    <row r="596" spans="7:16">
      <c r="G596" s="125"/>
      <c r="H596" s="152"/>
      <c r="I596" s="125"/>
      <c r="M596" s="125"/>
      <c r="N596" s="125"/>
      <c r="O596" s="125"/>
      <c r="P596" s="125"/>
    </row>
    <row r="597" spans="7:16">
      <c r="G597" s="125"/>
      <c r="H597" s="152"/>
      <c r="I597" s="125"/>
      <c r="M597" s="125"/>
      <c r="N597" s="125"/>
      <c r="O597" s="125"/>
      <c r="P597" s="125"/>
    </row>
    <row r="598" spans="7:16">
      <c r="G598" s="125"/>
      <c r="H598" s="152"/>
      <c r="I598" s="125"/>
      <c r="M598" s="125"/>
      <c r="N598" s="125"/>
      <c r="O598" s="125"/>
      <c r="P598" s="125"/>
    </row>
    <row r="599" spans="7:16">
      <c r="G599" s="125"/>
      <c r="H599" s="152"/>
      <c r="I599" s="125"/>
      <c r="M599" s="125"/>
      <c r="N599" s="125"/>
      <c r="O599" s="125"/>
      <c r="P599" s="125"/>
    </row>
    <row r="600" spans="7:16">
      <c r="G600" s="125"/>
      <c r="H600" s="152"/>
      <c r="I600" s="125"/>
      <c r="M600" s="125"/>
      <c r="N600" s="125"/>
      <c r="O600" s="125"/>
      <c r="P600" s="125"/>
    </row>
    <row r="601" spans="7:16">
      <c r="G601" s="125"/>
      <c r="H601" s="152"/>
      <c r="I601" s="125"/>
      <c r="M601" s="125"/>
      <c r="N601" s="125"/>
      <c r="O601" s="125"/>
      <c r="P601" s="125"/>
    </row>
    <row r="602" spans="7:16">
      <c r="G602" s="125"/>
      <c r="H602" s="152"/>
      <c r="I602" s="125"/>
      <c r="M602" s="125"/>
      <c r="N602" s="125"/>
      <c r="O602" s="125"/>
      <c r="P602" s="125"/>
    </row>
    <row r="603" spans="7:16">
      <c r="G603" s="125"/>
      <c r="H603" s="152"/>
      <c r="I603" s="125"/>
      <c r="M603" s="125"/>
      <c r="N603" s="125"/>
      <c r="O603" s="125"/>
      <c r="P603" s="125"/>
    </row>
    <row r="604" spans="7:16">
      <c r="G604" s="125"/>
      <c r="H604" s="152"/>
      <c r="I604" s="125"/>
      <c r="M604" s="125"/>
      <c r="N604" s="125"/>
      <c r="O604" s="125"/>
      <c r="P604" s="125"/>
    </row>
    <row r="605" spans="7:16">
      <c r="G605" s="125"/>
      <c r="H605" s="152"/>
      <c r="I605" s="125"/>
      <c r="M605" s="125"/>
      <c r="N605" s="125"/>
      <c r="O605" s="125"/>
      <c r="P605" s="125"/>
    </row>
    <row r="606" spans="7:16">
      <c r="G606" s="125"/>
      <c r="H606" s="152"/>
      <c r="I606" s="125"/>
      <c r="M606" s="125"/>
      <c r="N606" s="125"/>
      <c r="O606" s="125"/>
      <c r="P606" s="125"/>
    </row>
    <row r="607" spans="7:16">
      <c r="G607" s="125"/>
      <c r="H607" s="152"/>
      <c r="I607" s="125"/>
      <c r="M607" s="125"/>
      <c r="N607" s="125"/>
      <c r="O607" s="125"/>
      <c r="P607" s="125"/>
    </row>
    <row r="608" spans="7:16">
      <c r="G608" s="125"/>
      <c r="H608" s="152"/>
      <c r="I608" s="125"/>
      <c r="M608" s="125"/>
      <c r="N608" s="125"/>
      <c r="O608" s="125"/>
      <c r="P608" s="125"/>
    </row>
    <row r="609" spans="7:16">
      <c r="G609" s="125"/>
      <c r="H609" s="152"/>
      <c r="I609" s="125"/>
      <c r="M609" s="125"/>
      <c r="N609" s="125"/>
      <c r="O609" s="125"/>
      <c r="P609" s="125"/>
    </row>
    <row r="610" spans="7:16">
      <c r="G610" s="125"/>
      <c r="H610" s="152"/>
      <c r="I610" s="125"/>
      <c r="M610" s="125"/>
      <c r="N610" s="125"/>
      <c r="O610" s="125"/>
      <c r="P610" s="125"/>
    </row>
    <row r="611" spans="7:16">
      <c r="G611" s="125"/>
      <c r="H611" s="152"/>
      <c r="I611" s="125"/>
      <c r="M611" s="125"/>
      <c r="N611" s="125"/>
      <c r="O611" s="125"/>
      <c r="P611" s="125"/>
    </row>
    <row r="612" spans="7:16">
      <c r="G612" s="125"/>
      <c r="H612" s="152"/>
      <c r="I612" s="125"/>
      <c r="M612" s="125"/>
      <c r="N612" s="125"/>
      <c r="O612" s="125"/>
      <c r="P612" s="125"/>
    </row>
    <row r="613" spans="7:16">
      <c r="G613" s="125"/>
      <c r="H613" s="152"/>
      <c r="I613" s="125"/>
      <c r="M613" s="125"/>
      <c r="N613" s="125"/>
      <c r="O613" s="125"/>
      <c r="P613" s="125"/>
    </row>
    <row r="614" spans="7:16">
      <c r="G614" s="125"/>
      <c r="H614" s="152"/>
      <c r="I614" s="125"/>
      <c r="M614" s="125"/>
      <c r="N614" s="125"/>
      <c r="O614" s="125"/>
      <c r="P614" s="125"/>
    </row>
    <row r="615" spans="7:16">
      <c r="G615" s="125"/>
      <c r="H615" s="152"/>
      <c r="I615" s="125"/>
      <c r="M615" s="125"/>
      <c r="N615" s="125"/>
      <c r="O615" s="125"/>
      <c r="P615" s="125"/>
    </row>
    <row r="616" spans="7:16">
      <c r="G616" s="125"/>
      <c r="H616" s="152"/>
      <c r="I616" s="125"/>
      <c r="M616" s="125"/>
      <c r="N616" s="125"/>
      <c r="O616" s="125"/>
      <c r="P616" s="125"/>
    </row>
    <row r="617" spans="7:16">
      <c r="G617" s="125"/>
      <c r="H617" s="152"/>
      <c r="I617" s="125"/>
      <c r="M617" s="125"/>
      <c r="N617" s="125"/>
      <c r="O617" s="125"/>
      <c r="P617" s="125"/>
    </row>
    <row r="618" spans="7:16">
      <c r="G618" s="125"/>
      <c r="H618" s="152"/>
      <c r="I618" s="125"/>
      <c r="M618" s="125"/>
      <c r="N618" s="125"/>
      <c r="O618" s="125"/>
      <c r="P618" s="125"/>
    </row>
    <row r="619" spans="7:16">
      <c r="G619" s="125"/>
      <c r="H619" s="152"/>
      <c r="I619" s="125"/>
      <c r="M619" s="125"/>
      <c r="N619" s="125"/>
      <c r="O619" s="125"/>
      <c r="P619" s="125"/>
    </row>
    <row r="620" spans="7:16">
      <c r="G620" s="125"/>
      <c r="H620" s="152"/>
      <c r="I620" s="125"/>
      <c r="M620" s="125"/>
      <c r="N620" s="125"/>
      <c r="O620" s="125"/>
      <c r="P620" s="125"/>
    </row>
    <row r="621" spans="7:16">
      <c r="G621" s="125"/>
      <c r="H621" s="152"/>
      <c r="I621" s="125"/>
      <c r="M621" s="125"/>
      <c r="N621" s="125"/>
      <c r="O621" s="125"/>
      <c r="P621" s="125"/>
    </row>
    <row r="622" spans="7:16">
      <c r="G622" s="125"/>
      <c r="H622" s="152"/>
      <c r="I622" s="125"/>
      <c r="M622" s="125"/>
      <c r="N622" s="125"/>
      <c r="O622" s="125"/>
      <c r="P622" s="125"/>
    </row>
    <row r="623" spans="7:16">
      <c r="G623" s="125"/>
      <c r="H623" s="152"/>
      <c r="I623" s="125"/>
      <c r="M623" s="125"/>
      <c r="N623" s="125"/>
      <c r="O623" s="125"/>
      <c r="P623" s="125"/>
    </row>
    <row r="624" spans="7:16">
      <c r="G624" s="125"/>
      <c r="H624" s="152"/>
      <c r="I624" s="125"/>
      <c r="M624" s="125"/>
      <c r="N624" s="125"/>
      <c r="O624" s="125"/>
      <c r="P624" s="125"/>
    </row>
    <row r="625" spans="7:16">
      <c r="G625" s="125"/>
      <c r="H625" s="152"/>
      <c r="I625" s="125"/>
      <c r="M625" s="125"/>
      <c r="N625" s="125"/>
      <c r="O625" s="125"/>
      <c r="P625" s="125"/>
    </row>
    <row r="626" spans="7:16">
      <c r="G626" s="125"/>
      <c r="H626" s="152"/>
      <c r="I626" s="125"/>
      <c r="M626" s="125"/>
      <c r="N626" s="125"/>
      <c r="O626" s="125"/>
      <c r="P626" s="125"/>
    </row>
    <row r="627" spans="7:16">
      <c r="G627" s="125"/>
      <c r="H627" s="152"/>
      <c r="I627" s="125"/>
      <c r="M627" s="125"/>
      <c r="N627" s="125"/>
      <c r="O627" s="125"/>
      <c r="P627" s="125"/>
    </row>
    <row r="628" spans="7:16">
      <c r="G628" s="125"/>
      <c r="H628" s="152"/>
      <c r="I628" s="125"/>
      <c r="M628" s="125"/>
      <c r="N628" s="125"/>
      <c r="O628" s="125"/>
      <c r="P628" s="125"/>
    </row>
    <row r="629" spans="7:16">
      <c r="G629" s="125"/>
      <c r="H629" s="152"/>
      <c r="I629" s="125"/>
      <c r="M629" s="125"/>
      <c r="N629" s="125"/>
      <c r="O629" s="125"/>
      <c r="P629" s="125"/>
    </row>
    <row r="630" spans="7:16">
      <c r="G630" s="125"/>
      <c r="H630" s="152"/>
      <c r="I630" s="125"/>
      <c r="M630" s="125"/>
      <c r="N630" s="125"/>
      <c r="O630" s="125"/>
      <c r="P630" s="125"/>
    </row>
    <row r="631" spans="7:16">
      <c r="G631" s="125"/>
      <c r="H631" s="152"/>
      <c r="I631" s="125"/>
      <c r="M631" s="125"/>
      <c r="N631" s="125"/>
      <c r="O631" s="125"/>
      <c r="P631" s="125"/>
    </row>
    <row r="632" spans="7:16">
      <c r="G632" s="125"/>
      <c r="H632" s="152"/>
      <c r="I632" s="125"/>
      <c r="M632" s="125"/>
      <c r="N632" s="125"/>
      <c r="O632" s="125"/>
      <c r="P632" s="125"/>
    </row>
    <row r="633" spans="7:16">
      <c r="G633" s="125"/>
      <c r="H633" s="152"/>
      <c r="I633" s="125"/>
      <c r="M633" s="125"/>
      <c r="N633" s="125"/>
      <c r="O633" s="125"/>
      <c r="P633" s="125"/>
    </row>
    <row r="634" spans="7:16">
      <c r="G634" s="125"/>
      <c r="H634" s="152"/>
      <c r="I634" s="125"/>
      <c r="M634" s="125"/>
      <c r="N634" s="125"/>
      <c r="O634" s="125"/>
      <c r="P634" s="125"/>
    </row>
    <row r="635" spans="7:16">
      <c r="G635" s="125"/>
      <c r="H635" s="152"/>
      <c r="I635" s="125"/>
      <c r="M635" s="125"/>
      <c r="N635" s="125"/>
      <c r="O635" s="125"/>
      <c r="P635" s="125"/>
    </row>
    <row r="636" spans="7:16">
      <c r="G636" s="125"/>
      <c r="H636" s="152"/>
      <c r="I636" s="125"/>
      <c r="M636" s="125"/>
      <c r="N636" s="125"/>
      <c r="O636" s="125"/>
      <c r="P636" s="125"/>
    </row>
    <row r="637" spans="7:16">
      <c r="G637" s="125"/>
      <c r="H637" s="152"/>
      <c r="I637" s="125"/>
      <c r="M637" s="125"/>
      <c r="N637" s="125"/>
      <c r="O637" s="125"/>
      <c r="P637" s="125"/>
    </row>
    <row r="638" spans="7:16">
      <c r="G638" s="125"/>
      <c r="H638" s="152"/>
      <c r="I638" s="125"/>
      <c r="M638" s="125"/>
      <c r="N638" s="125"/>
      <c r="O638" s="125"/>
      <c r="P638" s="125"/>
    </row>
    <row r="639" spans="7:16">
      <c r="G639" s="125"/>
      <c r="H639" s="152"/>
      <c r="I639" s="125"/>
      <c r="M639" s="125"/>
      <c r="N639" s="125"/>
      <c r="O639" s="125"/>
      <c r="P639" s="125"/>
    </row>
    <row r="640" spans="7:16">
      <c r="G640" s="125"/>
      <c r="H640" s="152"/>
      <c r="I640" s="125"/>
      <c r="M640" s="125"/>
      <c r="N640" s="125"/>
      <c r="O640" s="125"/>
      <c r="P640" s="125"/>
    </row>
    <row r="641" spans="7:16">
      <c r="G641" s="125"/>
      <c r="H641" s="152"/>
      <c r="I641" s="125"/>
      <c r="M641" s="125"/>
      <c r="N641" s="125"/>
      <c r="O641" s="125"/>
      <c r="P641" s="125"/>
    </row>
    <row r="642" spans="7:16">
      <c r="G642" s="125"/>
      <c r="H642" s="152"/>
      <c r="I642" s="125"/>
      <c r="M642" s="125"/>
      <c r="N642" s="125"/>
      <c r="O642" s="125"/>
      <c r="P642" s="125"/>
    </row>
    <row r="643" spans="7:16">
      <c r="G643" s="125"/>
      <c r="H643" s="152"/>
      <c r="I643" s="125"/>
      <c r="M643" s="125"/>
      <c r="N643" s="125"/>
      <c r="O643" s="125"/>
      <c r="P643" s="125"/>
    </row>
    <row r="644" spans="7:16">
      <c r="G644" s="125"/>
      <c r="H644" s="152"/>
      <c r="I644" s="125"/>
      <c r="M644" s="125"/>
      <c r="N644" s="125"/>
      <c r="O644" s="125"/>
      <c r="P644" s="125"/>
    </row>
    <row r="645" spans="7:16">
      <c r="G645" s="125"/>
      <c r="H645" s="152"/>
      <c r="I645" s="125"/>
      <c r="M645" s="125"/>
      <c r="N645" s="125"/>
      <c r="O645" s="125"/>
      <c r="P645" s="125"/>
    </row>
    <row r="646" spans="7:16">
      <c r="G646" s="125"/>
      <c r="H646" s="152"/>
      <c r="I646" s="125"/>
      <c r="M646" s="125"/>
      <c r="N646" s="125"/>
      <c r="O646" s="125"/>
      <c r="P646" s="125"/>
    </row>
    <row r="647" spans="7:16">
      <c r="G647" s="125"/>
      <c r="H647" s="152"/>
      <c r="I647" s="125"/>
      <c r="M647" s="125"/>
      <c r="N647" s="125"/>
      <c r="O647" s="125"/>
      <c r="P647" s="125"/>
    </row>
    <row r="648" spans="7:16">
      <c r="G648" s="125"/>
      <c r="H648" s="152"/>
      <c r="I648" s="125"/>
      <c r="M648" s="125"/>
      <c r="N648" s="125"/>
      <c r="O648" s="125"/>
      <c r="P648" s="125"/>
    </row>
    <row r="649" spans="7:16">
      <c r="G649" s="125"/>
      <c r="H649" s="152"/>
      <c r="I649" s="125"/>
      <c r="M649" s="125"/>
      <c r="N649" s="125"/>
      <c r="O649" s="125"/>
      <c r="P649" s="125"/>
    </row>
    <row r="650" spans="7:16">
      <c r="G650" s="125"/>
      <c r="H650" s="152"/>
      <c r="I650" s="125"/>
      <c r="M650" s="125"/>
      <c r="N650" s="125"/>
      <c r="O650" s="125"/>
      <c r="P650" s="125"/>
    </row>
    <row r="651" spans="7:16">
      <c r="G651" s="125"/>
      <c r="H651" s="152"/>
      <c r="I651" s="125"/>
      <c r="M651" s="125"/>
      <c r="N651" s="125"/>
      <c r="O651" s="125"/>
      <c r="P651" s="125"/>
    </row>
    <row r="652" spans="7:16">
      <c r="G652" s="125"/>
      <c r="H652" s="152"/>
      <c r="I652" s="125"/>
      <c r="M652" s="125"/>
      <c r="N652" s="125"/>
      <c r="O652" s="125"/>
      <c r="P652" s="125"/>
    </row>
    <row r="653" spans="7:16">
      <c r="G653" s="125"/>
      <c r="H653" s="152"/>
      <c r="I653" s="125"/>
      <c r="M653" s="125"/>
      <c r="N653" s="125"/>
      <c r="O653" s="125"/>
      <c r="P653" s="125"/>
    </row>
    <row r="654" spans="7:16">
      <c r="G654" s="125"/>
      <c r="H654" s="152"/>
      <c r="I654" s="125"/>
      <c r="M654" s="125"/>
      <c r="N654" s="125"/>
      <c r="O654" s="125"/>
      <c r="P654" s="125"/>
    </row>
    <row r="655" spans="7:16">
      <c r="G655" s="125"/>
      <c r="H655" s="152"/>
      <c r="I655" s="125"/>
      <c r="M655" s="125"/>
      <c r="N655" s="125"/>
      <c r="O655" s="125"/>
      <c r="P655" s="125"/>
    </row>
    <row r="656" spans="7:16">
      <c r="G656" s="125"/>
      <c r="H656" s="152"/>
      <c r="I656" s="125"/>
      <c r="M656" s="125"/>
      <c r="N656" s="125"/>
      <c r="O656" s="125"/>
      <c r="P656" s="125"/>
    </row>
    <row r="657" spans="7:16">
      <c r="G657" s="125"/>
      <c r="H657" s="152"/>
      <c r="I657" s="125"/>
      <c r="M657" s="125"/>
      <c r="N657" s="125"/>
      <c r="O657" s="125"/>
      <c r="P657" s="125"/>
    </row>
    <row r="658" spans="7:16">
      <c r="G658" s="125"/>
      <c r="H658" s="152"/>
      <c r="I658" s="125"/>
      <c r="M658" s="125"/>
      <c r="N658" s="125"/>
      <c r="O658" s="125"/>
      <c r="P658" s="125"/>
    </row>
    <row r="659" spans="7:16">
      <c r="G659" s="125"/>
      <c r="H659" s="152"/>
      <c r="I659" s="125"/>
      <c r="M659" s="125"/>
      <c r="N659" s="125"/>
      <c r="O659" s="125"/>
      <c r="P659" s="125"/>
    </row>
    <row r="660" spans="7:16">
      <c r="G660" s="125"/>
      <c r="H660" s="152"/>
      <c r="I660" s="125"/>
      <c r="M660" s="125"/>
      <c r="N660" s="125"/>
      <c r="O660" s="125"/>
      <c r="P660" s="125"/>
    </row>
    <row r="661" spans="7:16">
      <c r="G661" s="125"/>
      <c r="H661" s="152"/>
      <c r="I661" s="125"/>
      <c r="M661" s="125"/>
      <c r="N661" s="125"/>
      <c r="O661" s="125"/>
      <c r="P661" s="125"/>
    </row>
    <row r="662" spans="7:16">
      <c r="G662" s="125"/>
      <c r="H662" s="152"/>
      <c r="I662" s="125"/>
      <c r="M662" s="125"/>
      <c r="N662" s="125"/>
      <c r="O662" s="125"/>
      <c r="P662" s="125"/>
    </row>
    <row r="663" spans="7:16">
      <c r="G663" s="125"/>
      <c r="H663" s="152"/>
      <c r="I663" s="125"/>
      <c r="M663" s="125"/>
      <c r="N663" s="125"/>
      <c r="O663" s="125"/>
      <c r="P663" s="125"/>
    </row>
    <row r="664" spans="7:16">
      <c r="G664" s="125"/>
      <c r="H664" s="152"/>
      <c r="I664" s="125"/>
      <c r="M664" s="125"/>
      <c r="N664" s="125"/>
      <c r="O664" s="125"/>
      <c r="P664" s="125"/>
    </row>
    <row r="665" spans="7:16">
      <c r="G665" s="125"/>
      <c r="H665" s="152"/>
      <c r="I665" s="125"/>
      <c r="M665" s="125"/>
      <c r="N665" s="125"/>
      <c r="O665" s="125"/>
      <c r="P665" s="125"/>
    </row>
    <row r="666" spans="7:16">
      <c r="G666" s="125"/>
      <c r="H666" s="152"/>
      <c r="I666" s="125"/>
      <c r="M666" s="125"/>
      <c r="N666" s="125"/>
      <c r="O666" s="125"/>
      <c r="P666" s="125"/>
    </row>
    <row r="667" spans="7:16">
      <c r="G667" s="125"/>
      <c r="H667" s="152"/>
      <c r="I667" s="125"/>
      <c r="M667" s="125"/>
      <c r="N667" s="125"/>
      <c r="O667" s="125"/>
      <c r="P667" s="125"/>
    </row>
    <row r="668" spans="7:16">
      <c r="G668" s="125"/>
      <c r="H668" s="152"/>
      <c r="I668" s="125"/>
      <c r="M668" s="125"/>
      <c r="N668" s="125"/>
      <c r="O668" s="125"/>
      <c r="P668" s="125"/>
    </row>
    <row r="669" spans="7:16">
      <c r="G669" s="125"/>
      <c r="H669" s="152"/>
      <c r="I669" s="125"/>
      <c r="M669" s="125"/>
      <c r="N669" s="125"/>
      <c r="O669" s="125"/>
      <c r="P669" s="125"/>
    </row>
    <row r="670" spans="7:16">
      <c r="G670" s="125"/>
      <c r="H670" s="152"/>
      <c r="I670" s="125"/>
      <c r="M670" s="125"/>
      <c r="N670" s="125"/>
      <c r="O670" s="125"/>
      <c r="P670" s="125"/>
    </row>
    <row r="671" spans="7:16">
      <c r="G671" s="125"/>
      <c r="H671" s="152"/>
      <c r="I671" s="125"/>
      <c r="M671" s="125"/>
      <c r="N671" s="125"/>
      <c r="O671" s="125"/>
      <c r="P671" s="125"/>
    </row>
    <row r="672" spans="7:16">
      <c r="G672" s="125"/>
      <c r="H672" s="152"/>
      <c r="I672" s="125"/>
      <c r="M672" s="125"/>
      <c r="N672" s="125"/>
      <c r="O672" s="125"/>
      <c r="P672" s="125"/>
    </row>
    <row r="673" spans="7:16">
      <c r="G673" s="125"/>
      <c r="H673" s="152"/>
      <c r="I673" s="125"/>
      <c r="M673" s="125"/>
      <c r="N673" s="125"/>
      <c r="O673" s="125"/>
      <c r="P673" s="125"/>
    </row>
    <row r="674" spans="7:16">
      <c r="G674" s="125"/>
      <c r="H674" s="152"/>
      <c r="I674" s="125"/>
      <c r="M674" s="125"/>
      <c r="N674" s="125"/>
      <c r="O674" s="125"/>
      <c r="P674" s="125"/>
    </row>
    <row r="675" spans="7:16">
      <c r="G675" s="125"/>
      <c r="H675" s="152"/>
      <c r="I675" s="125"/>
      <c r="M675" s="125"/>
      <c r="N675" s="125"/>
      <c r="O675" s="125"/>
      <c r="P675" s="125"/>
    </row>
    <row r="676" spans="7:16">
      <c r="G676" s="125"/>
      <c r="H676" s="152"/>
      <c r="I676" s="125"/>
      <c r="M676" s="125"/>
      <c r="N676" s="125"/>
      <c r="O676" s="125"/>
      <c r="P676" s="125"/>
    </row>
    <row r="677" spans="7:16">
      <c r="G677" s="125"/>
      <c r="H677" s="152"/>
      <c r="I677" s="125"/>
      <c r="M677" s="125"/>
      <c r="N677" s="125"/>
      <c r="O677" s="125"/>
      <c r="P677" s="125"/>
    </row>
    <row r="678" spans="7:16">
      <c r="G678" s="125"/>
      <c r="H678" s="152"/>
      <c r="I678" s="125"/>
      <c r="M678" s="125"/>
      <c r="N678" s="125"/>
      <c r="O678" s="125"/>
      <c r="P678" s="125"/>
    </row>
    <row r="679" spans="7:16">
      <c r="G679" s="125"/>
      <c r="H679" s="152"/>
      <c r="I679" s="125"/>
      <c r="M679" s="125"/>
      <c r="N679" s="125"/>
      <c r="O679" s="125"/>
      <c r="P679" s="125"/>
    </row>
    <row r="680" spans="7:16">
      <c r="G680" s="125"/>
      <c r="H680" s="152"/>
      <c r="I680" s="125"/>
      <c r="M680" s="125"/>
      <c r="N680" s="125"/>
      <c r="O680" s="125"/>
      <c r="P680" s="125"/>
    </row>
    <row r="681" spans="7:16">
      <c r="G681" s="125"/>
      <c r="H681" s="152"/>
      <c r="I681" s="125"/>
      <c r="M681" s="125"/>
      <c r="N681" s="125"/>
      <c r="O681" s="125"/>
      <c r="P681" s="125"/>
    </row>
    <row r="682" spans="7:16">
      <c r="G682" s="125"/>
      <c r="H682" s="152"/>
      <c r="I682" s="125"/>
      <c r="M682" s="125"/>
      <c r="N682" s="125"/>
      <c r="O682" s="125"/>
      <c r="P682" s="125"/>
    </row>
    <row r="683" spans="7:16">
      <c r="G683" s="125"/>
      <c r="H683" s="152"/>
      <c r="I683" s="125"/>
      <c r="M683" s="125"/>
      <c r="N683" s="125"/>
      <c r="O683" s="125"/>
      <c r="P683" s="125"/>
    </row>
    <row r="684" spans="7:16">
      <c r="G684" s="125"/>
      <c r="H684" s="152"/>
      <c r="I684" s="125"/>
      <c r="M684" s="125"/>
      <c r="N684" s="125"/>
      <c r="O684" s="125"/>
      <c r="P684" s="125"/>
    </row>
    <row r="685" spans="7:16">
      <c r="G685" s="125"/>
      <c r="H685" s="152"/>
      <c r="I685" s="125"/>
      <c r="M685" s="125"/>
      <c r="N685" s="125"/>
      <c r="O685" s="125"/>
      <c r="P685" s="125"/>
    </row>
    <row r="686" spans="7:16">
      <c r="G686" s="125"/>
      <c r="H686" s="152"/>
      <c r="I686" s="125"/>
      <c r="M686" s="125"/>
      <c r="N686" s="125"/>
      <c r="O686" s="125"/>
      <c r="P686" s="125"/>
    </row>
    <row r="687" spans="7:16">
      <c r="G687" s="125"/>
      <c r="H687" s="152"/>
      <c r="I687" s="125"/>
      <c r="M687" s="125"/>
      <c r="N687" s="125"/>
      <c r="O687" s="125"/>
      <c r="P687" s="125"/>
    </row>
    <row r="688" spans="7:16">
      <c r="G688" s="125"/>
      <c r="H688" s="152"/>
      <c r="I688" s="125"/>
      <c r="M688" s="125"/>
      <c r="N688" s="125"/>
      <c r="O688" s="125"/>
      <c r="P688" s="125"/>
    </row>
    <row r="689" spans="7:16">
      <c r="G689" s="125"/>
      <c r="H689" s="152"/>
      <c r="I689" s="125"/>
      <c r="M689" s="125"/>
      <c r="N689" s="125"/>
      <c r="O689" s="125"/>
      <c r="P689" s="125"/>
    </row>
    <row r="690" spans="7:16">
      <c r="G690" s="125"/>
      <c r="H690" s="152"/>
      <c r="I690" s="125"/>
      <c r="M690" s="125"/>
      <c r="N690" s="125"/>
      <c r="O690" s="125"/>
      <c r="P690" s="125"/>
    </row>
    <row r="691" spans="7:16">
      <c r="G691" s="125"/>
      <c r="H691" s="152"/>
      <c r="I691" s="125"/>
      <c r="M691" s="125"/>
      <c r="N691" s="125"/>
      <c r="O691" s="125"/>
      <c r="P691" s="125"/>
    </row>
    <row r="692" spans="7:16">
      <c r="G692" s="125"/>
      <c r="H692" s="152"/>
      <c r="I692" s="125"/>
      <c r="M692" s="125"/>
      <c r="N692" s="125"/>
      <c r="O692" s="125"/>
      <c r="P692" s="125"/>
    </row>
    <row r="693" spans="7:16">
      <c r="G693" s="125"/>
      <c r="H693" s="152"/>
      <c r="I693" s="125"/>
      <c r="M693" s="125"/>
      <c r="N693" s="125"/>
      <c r="O693" s="125"/>
      <c r="P693" s="125"/>
    </row>
    <row r="694" spans="7:16">
      <c r="G694" s="125"/>
      <c r="H694" s="152"/>
      <c r="I694" s="125"/>
      <c r="M694" s="125"/>
      <c r="N694" s="125"/>
      <c r="O694" s="125"/>
      <c r="P694" s="125"/>
    </row>
    <row r="695" spans="7:16">
      <c r="G695" s="125"/>
      <c r="H695" s="152"/>
      <c r="I695" s="125"/>
      <c r="M695" s="125"/>
      <c r="N695" s="125"/>
      <c r="O695" s="125"/>
      <c r="P695" s="125"/>
    </row>
    <row r="696" spans="7:16">
      <c r="G696" s="125"/>
      <c r="H696" s="152"/>
      <c r="I696" s="125"/>
      <c r="M696" s="125"/>
      <c r="N696" s="125"/>
      <c r="O696" s="125"/>
      <c r="P696" s="125"/>
    </row>
    <row r="697" spans="7:16">
      <c r="G697" s="125"/>
      <c r="H697" s="152"/>
      <c r="I697" s="125"/>
      <c r="M697" s="125"/>
      <c r="N697" s="125"/>
      <c r="O697" s="125"/>
      <c r="P697" s="125"/>
    </row>
    <row r="698" spans="7:16">
      <c r="G698" s="125"/>
      <c r="H698" s="152"/>
      <c r="I698" s="125"/>
      <c r="M698" s="125"/>
      <c r="N698" s="125"/>
      <c r="O698" s="125"/>
      <c r="P698" s="125"/>
    </row>
    <row r="699" spans="7:16">
      <c r="G699" s="125"/>
      <c r="H699" s="152"/>
      <c r="I699" s="125"/>
      <c r="M699" s="125"/>
      <c r="N699" s="125"/>
      <c r="O699" s="125"/>
      <c r="P699" s="125"/>
    </row>
    <row r="700" spans="7:16">
      <c r="G700" s="125"/>
      <c r="H700" s="152"/>
      <c r="I700" s="125"/>
      <c r="M700" s="125"/>
      <c r="N700" s="125"/>
      <c r="O700" s="125"/>
      <c r="P700" s="125"/>
    </row>
    <row r="701" spans="7:16">
      <c r="G701" s="125"/>
      <c r="H701" s="152"/>
      <c r="I701" s="125"/>
      <c r="M701" s="125"/>
      <c r="N701" s="125"/>
      <c r="O701" s="125"/>
      <c r="P701" s="125"/>
    </row>
    <row r="702" spans="7:16">
      <c r="G702" s="125"/>
      <c r="H702" s="152"/>
      <c r="I702" s="125"/>
      <c r="M702" s="125"/>
      <c r="N702" s="125"/>
      <c r="O702" s="125"/>
      <c r="P702" s="125"/>
    </row>
    <row r="703" spans="7:16">
      <c r="G703" s="125"/>
      <c r="H703" s="152"/>
      <c r="I703" s="125"/>
      <c r="M703" s="125"/>
      <c r="N703" s="125"/>
      <c r="O703" s="125"/>
      <c r="P703" s="125"/>
    </row>
    <row r="704" spans="7:16">
      <c r="G704" s="125"/>
      <c r="H704" s="152"/>
      <c r="I704" s="125"/>
      <c r="M704" s="125"/>
      <c r="N704" s="125"/>
      <c r="O704" s="125"/>
      <c r="P704" s="125"/>
    </row>
    <row r="705" spans="7:16">
      <c r="G705" s="125"/>
      <c r="H705" s="152"/>
      <c r="I705" s="125"/>
      <c r="M705" s="125"/>
      <c r="N705" s="125"/>
      <c r="O705" s="125"/>
      <c r="P705" s="125"/>
    </row>
    <row r="706" spans="7:16">
      <c r="G706" s="125"/>
      <c r="H706" s="152"/>
      <c r="I706" s="125"/>
      <c r="M706" s="125"/>
      <c r="N706" s="125"/>
      <c r="O706" s="125"/>
      <c r="P706" s="125"/>
    </row>
    <row r="707" spans="7:16">
      <c r="G707" s="125"/>
      <c r="H707" s="152"/>
      <c r="I707" s="125"/>
      <c r="M707" s="125"/>
      <c r="N707" s="125"/>
      <c r="O707" s="125"/>
      <c r="P707" s="125"/>
    </row>
    <row r="708" spans="7:16">
      <c r="G708" s="125"/>
      <c r="H708" s="152"/>
      <c r="I708" s="125"/>
      <c r="M708" s="125"/>
      <c r="N708" s="125"/>
      <c r="O708" s="125"/>
      <c r="P708" s="125"/>
    </row>
    <row r="709" spans="7:16">
      <c r="G709" s="125"/>
      <c r="H709" s="152"/>
      <c r="I709" s="125"/>
      <c r="M709" s="125"/>
      <c r="N709" s="125"/>
      <c r="O709" s="125"/>
      <c r="P709" s="125"/>
    </row>
    <row r="710" spans="7:16">
      <c r="G710" s="125"/>
      <c r="H710" s="152"/>
      <c r="I710" s="125"/>
      <c r="M710" s="125"/>
      <c r="N710" s="125"/>
      <c r="O710" s="125"/>
      <c r="P710" s="125"/>
    </row>
    <row r="711" spans="7:16">
      <c r="G711" s="125"/>
      <c r="H711" s="152"/>
      <c r="I711" s="125"/>
      <c r="M711" s="125"/>
      <c r="N711" s="125"/>
      <c r="O711" s="125"/>
      <c r="P711" s="125"/>
    </row>
    <row r="712" spans="7:16">
      <c r="G712" s="125"/>
      <c r="H712" s="152"/>
      <c r="I712" s="125"/>
      <c r="M712" s="125"/>
      <c r="N712" s="125"/>
      <c r="O712" s="125"/>
      <c r="P712" s="125"/>
    </row>
    <row r="713" spans="7:16">
      <c r="G713" s="125"/>
      <c r="H713" s="152"/>
      <c r="I713" s="125"/>
      <c r="M713" s="125"/>
      <c r="N713" s="125"/>
      <c r="O713" s="125"/>
      <c r="P713" s="125"/>
    </row>
    <row r="714" spans="7:16">
      <c r="G714" s="125"/>
      <c r="H714" s="152"/>
      <c r="I714" s="125"/>
      <c r="M714" s="125"/>
      <c r="N714" s="125"/>
      <c r="O714" s="125"/>
      <c r="P714" s="125"/>
    </row>
    <row r="715" spans="7:16">
      <c r="G715" s="125"/>
      <c r="H715" s="152"/>
      <c r="I715" s="125"/>
      <c r="M715" s="125"/>
      <c r="N715" s="125"/>
      <c r="O715" s="125"/>
      <c r="P715" s="125"/>
    </row>
    <row r="716" spans="7:16">
      <c r="G716" s="125"/>
      <c r="H716" s="152"/>
      <c r="I716" s="125"/>
      <c r="M716" s="125"/>
      <c r="N716" s="125"/>
      <c r="O716" s="125"/>
      <c r="P716" s="125"/>
    </row>
    <row r="717" spans="7:16">
      <c r="G717" s="125"/>
      <c r="H717" s="152"/>
      <c r="I717" s="125"/>
      <c r="M717" s="125"/>
      <c r="N717" s="125"/>
      <c r="O717" s="125"/>
      <c r="P717" s="125"/>
    </row>
    <row r="718" spans="7:16">
      <c r="G718" s="125"/>
      <c r="H718" s="152"/>
      <c r="I718" s="125"/>
      <c r="M718" s="125"/>
      <c r="N718" s="125"/>
      <c r="O718" s="125"/>
      <c r="P718" s="125"/>
    </row>
    <row r="719" spans="7:16">
      <c r="G719" s="125"/>
      <c r="H719" s="152"/>
      <c r="I719" s="125"/>
      <c r="M719" s="125"/>
      <c r="N719" s="125"/>
      <c r="O719" s="125"/>
      <c r="P719" s="125"/>
    </row>
    <row r="720" spans="7:16">
      <c r="G720" s="125"/>
      <c r="H720" s="152"/>
      <c r="I720" s="125"/>
      <c r="M720" s="125"/>
      <c r="N720" s="125"/>
      <c r="O720" s="125"/>
      <c r="P720" s="125"/>
    </row>
    <row r="721" spans="7:16">
      <c r="G721" s="125"/>
      <c r="H721" s="152"/>
      <c r="I721" s="125"/>
      <c r="M721" s="125"/>
      <c r="N721" s="125"/>
      <c r="O721" s="125"/>
      <c r="P721" s="125"/>
    </row>
    <row r="722" spans="7:16">
      <c r="G722" s="125"/>
      <c r="H722" s="152"/>
      <c r="I722" s="125"/>
      <c r="M722" s="125"/>
      <c r="N722" s="125"/>
      <c r="O722" s="125"/>
      <c r="P722" s="125"/>
    </row>
    <row r="723" spans="7:16">
      <c r="G723" s="125"/>
      <c r="H723" s="152"/>
      <c r="I723" s="125"/>
      <c r="M723" s="125"/>
      <c r="N723" s="125"/>
      <c r="O723" s="125"/>
      <c r="P723" s="125"/>
    </row>
    <row r="724" spans="7:16">
      <c r="G724" s="125"/>
      <c r="H724" s="152"/>
      <c r="I724" s="125"/>
      <c r="M724" s="125"/>
      <c r="N724" s="125"/>
      <c r="O724" s="125"/>
      <c r="P724" s="125"/>
    </row>
    <row r="725" spans="7:16">
      <c r="G725" s="125"/>
      <c r="H725" s="152"/>
      <c r="I725" s="125"/>
      <c r="M725" s="125"/>
      <c r="N725" s="125"/>
      <c r="O725" s="125"/>
      <c r="P725" s="125"/>
    </row>
    <row r="726" spans="7:16">
      <c r="G726" s="125"/>
      <c r="H726" s="152"/>
      <c r="I726" s="125"/>
      <c r="M726" s="125"/>
      <c r="N726" s="125"/>
      <c r="O726" s="125"/>
      <c r="P726" s="125"/>
    </row>
    <row r="727" spans="7:16">
      <c r="G727" s="125"/>
      <c r="H727" s="152"/>
      <c r="I727" s="125"/>
      <c r="M727" s="125"/>
      <c r="N727" s="125"/>
      <c r="O727" s="125"/>
      <c r="P727" s="125"/>
    </row>
    <row r="728" spans="7:16">
      <c r="G728" s="125"/>
      <c r="H728" s="152"/>
      <c r="I728" s="125"/>
      <c r="M728" s="125"/>
      <c r="N728" s="125"/>
      <c r="O728" s="125"/>
      <c r="P728" s="125"/>
    </row>
    <row r="729" spans="7:16">
      <c r="G729" s="125"/>
      <c r="H729" s="152"/>
      <c r="I729" s="125"/>
      <c r="M729" s="125"/>
      <c r="N729" s="125"/>
      <c r="O729" s="125"/>
      <c r="P729" s="125"/>
    </row>
    <row r="730" spans="7:16">
      <c r="G730" s="125"/>
      <c r="H730" s="152"/>
      <c r="I730" s="125"/>
      <c r="M730" s="125"/>
      <c r="N730" s="125"/>
      <c r="O730" s="125"/>
      <c r="P730" s="125"/>
    </row>
    <row r="731" spans="7:16">
      <c r="G731" s="125"/>
      <c r="H731" s="152"/>
      <c r="I731" s="125"/>
      <c r="M731" s="125"/>
      <c r="N731" s="125"/>
      <c r="O731" s="125"/>
      <c r="P731" s="125"/>
    </row>
    <row r="732" spans="7:16">
      <c r="G732" s="125"/>
      <c r="H732" s="152"/>
      <c r="I732" s="125"/>
      <c r="M732" s="125"/>
      <c r="N732" s="125"/>
      <c r="O732" s="125"/>
      <c r="P732" s="125"/>
    </row>
    <row r="733" spans="7:16">
      <c r="G733" s="125"/>
      <c r="H733" s="152"/>
      <c r="I733" s="125"/>
      <c r="M733" s="125"/>
      <c r="N733" s="125"/>
      <c r="O733" s="125"/>
      <c r="P733" s="125"/>
    </row>
    <row r="734" spans="7:16">
      <c r="G734" s="125"/>
      <c r="H734" s="152"/>
      <c r="I734" s="125"/>
      <c r="M734" s="125"/>
      <c r="N734" s="125"/>
      <c r="O734" s="125"/>
      <c r="P734" s="125"/>
    </row>
    <row r="735" spans="7:16">
      <c r="G735" s="125"/>
      <c r="H735" s="152"/>
      <c r="I735" s="125"/>
      <c r="M735" s="125"/>
      <c r="N735" s="125"/>
      <c r="O735" s="125"/>
      <c r="P735" s="125"/>
    </row>
    <row r="736" spans="7:16">
      <c r="G736" s="125"/>
      <c r="H736" s="152"/>
      <c r="I736" s="125"/>
      <c r="M736" s="125"/>
      <c r="N736" s="125"/>
      <c r="O736" s="125"/>
      <c r="P736" s="125"/>
    </row>
    <row r="737" spans="7:16">
      <c r="G737" s="125"/>
      <c r="H737" s="152"/>
      <c r="I737" s="125"/>
      <c r="M737" s="125"/>
      <c r="N737" s="125"/>
      <c r="O737" s="125"/>
      <c r="P737" s="125"/>
    </row>
    <row r="738" spans="7:16">
      <c r="G738" s="125"/>
      <c r="H738" s="152"/>
      <c r="I738" s="125"/>
      <c r="M738" s="125"/>
      <c r="N738" s="125"/>
      <c r="O738" s="125"/>
      <c r="P738" s="125"/>
    </row>
    <row r="739" spans="7:16">
      <c r="G739" s="125"/>
      <c r="H739" s="152"/>
      <c r="I739" s="125"/>
      <c r="M739" s="125"/>
      <c r="N739" s="125"/>
      <c r="O739" s="125"/>
      <c r="P739" s="125"/>
    </row>
    <row r="740" spans="7:16">
      <c r="G740" s="125"/>
      <c r="H740" s="152"/>
      <c r="I740" s="125"/>
      <c r="M740" s="125"/>
      <c r="N740" s="125"/>
      <c r="O740" s="125"/>
      <c r="P740" s="125"/>
    </row>
    <row r="741" spans="7:16">
      <c r="G741" s="125"/>
      <c r="H741" s="152"/>
      <c r="I741" s="125"/>
      <c r="M741" s="125"/>
      <c r="N741" s="125"/>
      <c r="O741" s="125"/>
      <c r="P741" s="125"/>
    </row>
    <row r="742" spans="7:16">
      <c r="G742" s="125"/>
      <c r="H742" s="152"/>
      <c r="I742" s="125"/>
      <c r="M742" s="125"/>
      <c r="N742" s="125"/>
      <c r="O742" s="125"/>
      <c r="P742" s="125"/>
    </row>
    <row r="743" spans="7:16">
      <c r="G743" s="125"/>
      <c r="H743" s="152"/>
      <c r="I743" s="125"/>
      <c r="M743" s="125"/>
      <c r="N743" s="125"/>
      <c r="O743" s="125"/>
      <c r="P743" s="125"/>
    </row>
    <row r="744" spans="7:16">
      <c r="G744" s="125"/>
      <c r="H744" s="152"/>
      <c r="I744" s="125"/>
      <c r="M744" s="125"/>
      <c r="N744" s="125"/>
      <c r="O744" s="125"/>
      <c r="P744" s="125"/>
    </row>
    <row r="745" spans="7:16">
      <c r="G745" s="125"/>
      <c r="H745" s="152"/>
      <c r="I745" s="125"/>
      <c r="M745" s="125"/>
      <c r="N745" s="125"/>
      <c r="O745" s="125"/>
      <c r="P745" s="125"/>
    </row>
    <row r="746" spans="7:16">
      <c r="G746" s="125"/>
      <c r="H746" s="152"/>
      <c r="I746" s="125"/>
      <c r="M746" s="125"/>
      <c r="N746" s="125"/>
      <c r="O746" s="125"/>
      <c r="P746" s="125"/>
    </row>
    <row r="747" spans="7:16">
      <c r="G747" s="125"/>
      <c r="H747" s="152"/>
      <c r="I747" s="125"/>
      <c r="M747" s="125"/>
      <c r="N747" s="125"/>
      <c r="O747" s="125"/>
      <c r="P747" s="125"/>
    </row>
    <row r="748" spans="7:16">
      <c r="G748" s="125"/>
      <c r="H748" s="152"/>
      <c r="I748" s="125"/>
      <c r="M748" s="125"/>
      <c r="N748" s="125"/>
      <c r="O748" s="125"/>
      <c r="P748" s="125"/>
    </row>
    <row r="749" spans="7:16">
      <c r="G749" s="125"/>
      <c r="H749" s="152"/>
      <c r="I749" s="125"/>
      <c r="M749" s="125"/>
      <c r="N749" s="125"/>
      <c r="O749" s="125"/>
      <c r="P749" s="125"/>
    </row>
    <row r="750" spans="7:16">
      <c r="G750" s="125"/>
      <c r="H750" s="152"/>
      <c r="I750" s="125"/>
      <c r="M750" s="125"/>
      <c r="N750" s="125"/>
      <c r="O750" s="125"/>
      <c r="P750" s="125"/>
    </row>
    <row r="751" spans="7:16">
      <c r="G751" s="125"/>
      <c r="H751" s="152"/>
      <c r="I751" s="125"/>
      <c r="M751" s="125"/>
      <c r="N751" s="125"/>
      <c r="O751" s="125"/>
      <c r="P751" s="125"/>
    </row>
    <row r="752" spans="7:16">
      <c r="G752" s="125"/>
      <c r="H752" s="152"/>
      <c r="I752" s="125"/>
      <c r="M752" s="125"/>
      <c r="N752" s="125"/>
      <c r="O752" s="125"/>
      <c r="P752" s="125"/>
    </row>
    <row r="753" spans="7:16">
      <c r="G753" s="125"/>
      <c r="H753" s="152"/>
      <c r="I753" s="125"/>
      <c r="M753" s="125"/>
      <c r="N753" s="125"/>
      <c r="O753" s="125"/>
      <c r="P753" s="125"/>
    </row>
    <row r="754" spans="7:16">
      <c r="G754" s="125"/>
      <c r="H754" s="152"/>
      <c r="I754" s="125"/>
      <c r="M754" s="125"/>
      <c r="N754" s="125"/>
      <c r="O754" s="125"/>
      <c r="P754" s="125"/>
    </row>
    <row r="755" spans="7:16">
      <c r="G755" s="125"/>
      <c r="H755" s="152"/>
      <c r="I755" s="125"/>
      <c r="M755" s="125"/>
      <c r="N755" s="125"/>
      <c r="O755" s="125"/>
      <c r="P755" s="125"/>
    </row>
    <row r="756" spans="7:16">
      <c r="G756" s="125"/>
      <c r="H756" s="152"/>
      <c r="I756" s="125"/>
      <c r="M756" s="125"/>
      <c r="N756" s="125"/>
      <c r="O756" s="125"/>
      <c r="P756" s="125"/>
    </row>
    <row r="757" spans="7:16">
      <c r="G757" s="125"/>
      <c r="H757" s="152"/>
      <c r="I757" s="125"/>
      <c r="M757" s="125"/>
      <c r="N757" s="125"/>
      <c r="O757" s="125"/>
      <c r="P757" s="125"/>
    </row>
    <row r="758" spans="7:16">
      <c r="G758" s="125"/>
      <c r="H758" s="152"/>
      <c r="I758" s="125"/>
      <c r="M758" s="125"/>
      <c r="N758" s="125"/>
      <c r="O758" s="125"/>
      <c r="P758" s="125"/>
    </row>
    <row r="759" spans="7:16">
      <c r="G759" s="125"/>
      <c r="H759" s="152"/>
      <c r="I759" s="125"/>
      <c r="M759" s="125"/>
      <c r="N759" s="125"/>
      <c r="O759" s="125"/>
      <c r="P759" s="125"/>
    </row>
    <row r="760" spans="7:16">
      <c r="G760" s="125"/>
      <c r="H760" s="152"/>
      <c r="I760" s="125"/>
      <c r="M760" s="125"/>
      <c r="N760" s="125"/>
      <c r="O760" s="125"/>
      <c r="P760" s="125"/>
    </row>
    <row r="761" spans="7:16">
      <c r="G761" s="125"/>
      <c r="H761" s="152"/>
      <c r="I761" s="125"/>
      <c r="M761" s="125"/>
      <c r="N761" s="125"/>
      <c r="O761" s="125"/>
      <c r="P761" s="125"/>
    </row>
    <row r="762" spans="7:16">
      <c r="G762" s="125"/>
      <c r="H762" s="152"/>
      <c r="I762" s="125"/>
      <c r="M762" s="125"/>
      <c r="N762" s="125"/>
      <c r="O762" s="125"/>
      <c r="P762" s="125"/>
    </row>
    <row r="763" spans="7:16">
      <c r="G763" s="125"/>
      <c r="H763" s="152"/>
      <c r="I763" s="125"/>
      <c r="M763" s="125"/>
      <c r="N763" s="125"/>
      <c r="O763" s="125"/>
      <c r="P763" s="125"/>
    </row>
    <row r="764" spans="7:16">
      <c r="G764" s="125"/>
      <c r="H764" s="152"/>
      <c r="I764" s="125"/>
      <c r="M764" s="125"/>
      <c r="N764" s="125"/>
      <c r="O764" s="125"/>
      <c r="P764" s="125"/>
    </row>
    <row r="765" spans="7:16">
      <c r="G765" s="125"/>
      <c r="H765" s="152"/>
      <c r="I765" s="125"/>
      <c r="M765" s="125"/>
      <c r="N765" s="125"/>
      <c r="O765" s="125"/>
      <c r="P765" s="125"/>
    </row>
    <row r="766" spans="7:16">
      <c r="G766" s="125"/>
      <c r="H766" s="152"/>
      <c r="I766" s="125"/>
      <c r="M766" s="125"/>
      <c r="N766" s="125"/>
      <c r="O766" s="125"/>
      <c r="P766" s="125"/>
    </row>
    <row r="767" spans="7:16">
      <c r="G767" s="125"/>
      <c r="H767" s="152"/>
      <c r="I767" s="125"/>
      <c r="M767" s="125"/>
      <c r="N767" s="125"/>
      <c r="O767" s="125"/>
      <c r="P767" s="125"/>
    </row>
    <row r="768" spans="7:16">
      <c r="G768" s="125"/>
      <c r="H768" s="152"/>
      <c r="I768" s="125"/>
      <c r="M768" s="125"/>
      <c r="N768" s="125"/>
      <c r="O768" s="125"/>
      <c r="P768" s="125"/>
    </row>
    <row r="769" spans="7:16">
      <c r="G769" s="125"/>
      <c r="H769" s="152"/>
      <c r="I769" s="125"/>
      <c r="M769" s="125"/>
      <c r="N769" s="125"/>
      <c r="O769" s="125"/>
      <c r="P769" s="125"/>
    </row>
    <row r="770" spans="7:16">
      <c r="G770" s="125"/>
      <c r="H770" s="152"/>
      <c r="I770" s="125"/>
      <c r="M770" s="125"/>
      <c r="N770" s="125"/>
      <c r="O770" s="125"/>
      <c r="P770" s="125"/>
    </row>
    <row r="771" spans="7:16">
      <c r="G771" s="125"/>
      <c r="H771" s="152"/>
      <c r="I771" s="125"/>
      <c r="M771" s="125"/>
      <c r="N771" s="125"/>
      <c r="O771" s="125"/>
      <c r="P771" s="125"/>
    </row>
    <row r="772" spans="7:16">
      <c r="G772" s="125"/>
      <c r="H772" s="152"/>
      <c r="I772" s="125"/>
      <c r="M772" s="125"/>
      <c r="N772" s="125"/>
      <c r="O772" s="125"/>
      <c r="P772" s="125"/>
    </row>
    <row r="773" spans="7:16">
      <c r="G773" s="125"/>
      <c r="H773" s="152"/>
      <c r="I773" s="125"/>
      <c r="M773" s="125"/>
      <c r="N773" s="125"/>
      <c r="O773" s="125"/>
      <c r="P773" s="125"/>
    </row>
    <row r="774" spans="7:16">
      <c r="G774" s="125"/>
      <c r="H774" s="152"/>
      <c r="I774" s="125"/>
      <c r="M774" s="125"/>
      <c r="N774" s="125"/>
      <c r="O774" s="125"/>
      <c r="P774" s="125"/>
    </row>
    <row r="775" spans="7:16">
      <c r="G775" s="125"/>
      <c r="H775" s="152"/>
      <c r="I775" s="125"/>
      <c r="M775" s="125"/>
      <c r="N775" s="125"/>
      <c r="O775" s="125"/>
      <c r="P775" s="125"/>
    </row>
    <row r="776" spans="7:16">
      <c r="G776" s="125"/>
      <c r="H776" s="152"/>
      <c r="I776" s="125"/>
      <c r="M776" s="125"/>
      <c r="N776" s="125"/>
      <c r="O776" s="125"/>
      <c r="P776" s="125"/>
    </row>
    <row r="777" spans="7:16">
      <c r="G777" s="125"/>
      <c r="H777" s="152"/>
      <c r="I777" s="125"/>
      <c r="M777" s="125"/>
      <c r="N777" s="125"/>
      <c r="O777" s="125"/>
      <c r="P777" s="125"/>
    </row>
    <row r="778" spans="7:16">
      <c r="G778" s="125"/>
      <c r="H778" s="152"/>
      <c r="I778" s="125"/>
      <c r="M778" s="125"/>
      <c r="N778" s="125"/>
      <c r="O778" s="125"/>
      <c r="P778" s="125"/>
    </row>
    <row r="779" spans="7:16">
      <c r="G779" s="125"/>
      <c r="H779" s="152"/>
      <c r="I779" s="125"/>
      <c r="M779" s="125"/>
      <c r="N779" s="125"/>
      <c r="O779" s="125"/>
      <c r="P779" s="125"/>
    </row>
    <row r="780" spans="7:16">
      <c r="G780" s="125"/>
      <c r="H780" s="152"/>
      <c r="I780" s="125"/>
      <c r="M780" s="125"/>
      <c r="N780" s="125"/>
      <c r="O780" s="125"/>
      <c r="P780" s="125"/>
    </row>
    <row r="781" spans="7:16">
      <c r="G781" s="125"/>
      <c r="H781" s="152"/>
      <c r="I781" s="125"/>
      <c r="M781" s="125"/>
      <c r="N781" s="125"/>
      <c r="O781" s="125"/>
      <c r="P781" s="125"/>
    </row>
    <row r="782" spans="7:16">
      <c r="G782" s="125"/>
      <c r="H782" s="152"/>
      <c r="I782" s="125"/>
      <c r="M782" s="125"/>
      <c r="N782" s="125"/>
      <c r="O782" s="125"/>
      <c r="P782" s="125"/>
    </row>
    <row r="783" spans="7:16">
      <c r="G783" s="125"/>
      <c r="H783" s="152"/>
      <c r="I783" s="125"/>
      <c r="M783" s="125"/>
      <c r="N783" s="125"/>
      <c r="O783" s="125"/>
      <c r="P783" s="125"/>
    </row>
    <row r="784" spans="7:16">
      <c r="G784" s="125"/>
      <c r="H784" s="152"/>
      <c r="I784" s="125"/>
      <c r="M784" s="125"/>
      <c r="N784" s="125"/>
      <c r="O784" s="125"/>
      <c r="P784" s="125"/>
    </row>
    <row r="785" spans="7:16">
      <c r="G785" s="125"/>
      <c r="H785" s="152"/>
      <c r="I785" s="125"/>
      <c r="M785" s="125"/>
      <c r="N785" s="125"/>
      <c r="O785" s="125"/>
      <c r="P785" s="125"/>
    </row>
    <row r="786" spans="7:16">
      <c r="G786" s="125"/>
      <c r="H786" s="152"/>
      <c r="I786" s="125"/>
      <c r="M786" s="125"/>
      <c r="N786" s="125"/>
      <c r="O786" s="125"/>
      <c r="P786" s="125"/>
    </row>
    <row r="787" spans="7:16">
      <c r="G787" s="125"/>
      <c r="H787" s="152"/>
      <c r="I787" s="125"/>
      <c r="M787" s="125"/>
      <c r="N787" s="125"/>
      <c r="O787" s="125"/>
      <c r="P787" s="125"/>
    </row>
    <row r="788" spans="7:16">
      <c r="G788" s="125"/>
      <c r="H788" s="152"/>
      <c r="I788" s="125"/>
      <c r="M788" s="125"/>
      <c r="N788" s="125"/>
      <c r="O788" s="125"/>
      <c r="P788" s="125"/>
    </row>
    <row r="789" spans="7:16">
      <c r="G789" s="125"/>
      <c r="H789" s="152"/>
      <c r="I789" s="125"/>
      <c r="M789" s="125"/>
      <c r="N789" s="125"/>
      <c r="O789" s="125"/>
      <c r="P789" s="125"/>
    </row>
    <row r="790" spans="7:16">
      <c r="G790" s="125"/>
      <c r="H790" s="152"/>
      <c r="I790" s="125"/>
      <c r="M790" s="125"/>
      <c r="N790" s="125"/>
      <c r="O790" s="125"/>
      <c r="P790" s="125"/>
    </row>
    <row r="791" spans="7:16">
      <c r="G791" s="125"/>
      <c r="H791" s="152"/>
      <c r="I791" s="125"/>
      <c r="M791" s="125"/>
      <c r="N791" s="125"/>
      <c r="O791" s="125"/>
      <c r="P791" s="125"/>
    </row>
    <row r="792" spans="7:16">
      <c r="G792" s="125"/>
      <c r="H792" s="152"/>
      <c r="I792" s="125"/>
      <c r="M792" s="125"/>
      <c r="N792" s="125"/>
      <c r="O792" s="125"/>
      <c r="P792" s="125"/>
    </row>
    <row r="793" spans="7:16">
      <c r="G793" s="125"/>
      <c r="H793" s="152"/>
      <c r="I793" s="125"/>
      <c r="M793" s="125"/>
      <c r="N793" s="125"/>
      <c r="O793" s="125"/>
      <c r="P793" s="125"/>
    </row>
    <row r="794" spans="7:16">
      <c r="G794" s="125"/>
      <c r="H794" s="152"/>
      <c r="I794" s="125"/>
      <c r="M794" s="125"/>
      <c r="N794" s="125"/>
      <c r="O794" s="125"/>
      <c r="P794" s="125"/>
    </row>
    <row r="795" spans="7:16">
      <c r="G795" s="125"/>
      <c r="H795" s="152"/>
      <c r="I795" s="125"/>
      <c r="M795" s="125"/>
      <c r="N795" s="125"/>
      <c r="O795" s="125"/>
      <c r="P795" s="125"/>
    </row>
    <row r="796" spans="7:16">
      <c r="G796" s="125"/>
      <c r="H796" s="152"/>
      <c r="I796" s="125"/>
      <c r="M796" s="125"/>
      <c r="N796" s="125"/>
      <c r="O796" s="125"/>
      <c r="P796" s="125"/>
    </row>
    <row r="797" spans="7:16">
      <c r="G797" s="125"/>
      <c r="H797" s="152"/>
      <c r="I797" s="125"/>
      <c r="M797" s="125"/>
      <c r="N797" s="125"/>
      <c r="O797" s="125"/>
      <c r="P797" s="125"/>
    </row>
    <row r="798" spans="7:16">
      <c r="G798" s="125"/>
      <c r="H798" s="152"/>
      <c r="I798" s="125"/>
      <c r="M798" s="125"/>
      <c r="N798" s="125"/>
      <c r="O798" s="125"/>
      <c r="P798" s="125"/>
    </row>
    <row r="799" spans="7:16">
      <c r="G799" s="125"/>
      <c r="H799" s="152"/>
      <c r="I799" s="125"/>
      <c r="M799" s="125"/>
      <c r="N799" s="125"/>
      <c r="O799" s="125"/>
      <c r="P799" s="125"/>
    </row>
    <row r="800" spans="7:16">
      <c r="G800" s="125"/>
      <c r="H800" s="152"/>
      <c r="I800" s="125"/>
      <c r="M800" s="125"/>
      <c r="N800" s="125"/>
      <c r="O800" s="125"/>
      <c r="P800" s="125"/>
    </row>
    <row r="801" spans="7:16">
      <c r="G801" s="125"/>
      <c r="H801" s="152"/>
      <c r="I801" s="125"/>
      <c r="M801" s="125"/>
      <c r="N801" s="125"/>
      <c r="O801" s="125"/>
      <c r="P801" s="125"/>
    </row>
    <row r="802" spans="7:16">
      <c r="G802" s="125"/>
      <c r="H802" s="152"/>
      <c r="I802" s="125"/>
      <c r="M802" s="125"/>
      <c r="N802" s="125"/>
      <c r="O802" s="125"/>
      <c r="P802" s="125"/>
    </row>
    <row r="803" spans="7:16">
      <c r="G803" s="125"/>
      <c r="H803" s="152"/>
      <c r="I803" s="125"/>
      <c r="M803" s="125"/>
      <c r="N803" s="125"/>
      <c r="O803" s="125"/>
      <c r="P803" s="125"/>
    </row>
    <row r="804" spans="7:16">
      <c r="G804" s="125"/>
      <c r="H804" s="152"/>
      <c r="I804" s="125"/>
      <c r="M804" s="125"/>
      <c r="N804" s="125"/>
      <c r="O804" s="125"/>
      <c r="P804" s="125"/>
    </row>
    <row r="805" spans="7:16">
      <c r="G805" s="125"/>
      <c r="H805" s="152"/>
      <c r="I805" s="125"/>
      <c r="M805" s="125"/>
      <c r="N805" s="125"/>
      <c r="O805" s="125"/>
      <c r="P805" s="125"/>
    </row>
    <row r="806" spans="7:16">
      <c r="G806" s="125"/>
      <c r="H806" s="152"/>
      <c r="I806" s="125"/>
      <c r="M806" s="125"/>
      <c r="N806" s="125"/>
      <c r="O806" s="125"/>
      <c r="P806" s="125"/>
    </row>
    <row r="807" spans="7:16">
      <c r="G807" s="125"/>
      <c r="H807" s="152"/>
      <c r="I807" s="125"/>
      <c r="M807" s="125"/>
      <c r="N807" s="125"/>
      <c r="O807" s="125"/>
      <c r="P807" s="125"/>
    </row>
    <row r="808" spans="7:16">
      <c r="G808" s="125"/>
      <c r="H808" s="152"/>
      <c r="I808" s="125"/>
      <c r="M808" s="125"/>
      <c r="N808" s="125"/>
      <c r="O808" s="125"/>
      <c r="P808" s="125"/>
    </row>
    <row r="809" spans="7:16">
      <c r="G809" s="125"/>
      <c r="H809" s="152"/>
      <c r="I809" s="125"/>
      <c r="M809" s="125"/>
      <c r="N809" s="125"/>
      <c r="O809" s="125"/>
      <c r="P809" s="125"/>
    </row>
    <row r="810" spans="7:16">
      <c r="G810" s="125"/>
      <c r="H810" s="152"/>
      <c r="I810" s="125"/>
      <c r="M810" s="125"/>
      <c r="N810" s="125"/>
      <c r="O810" s="125"/>
      <c r="P810" s="125"/>
    </row>
    <row r="811" spans="7:16">
      <c r="G811" s="125"/>
      <c r="H811" s="152"/>
      <c r="I811" s="125"/>
      <c r="M811" s="125"/>
      <c r="N811" s="125"/>
      <c r="O811" s="125"/>
      <c r="P811" s="125"/>
    </row>
    <row r="812" spans="7:16">
      <c r="G812" s="125"/>
      <c r="H812" s="152"/>
      <c r="I812" s="125"/>
      <c r="M812" s="125"/>
      <c r="N812" s="125"/>
      <c r="O812" s="125"/>
      <c r="P812" s="125"/>
    </row>
    <row r="813" spans="7:16">
      <c r="G813" s="125"/>
      <c r="H813" s="152"/>
      <c r="I813" s="125"/>
      <c r="M813" s="125"/>
      <c r="N813" s="125"/>
      <c r="O813" s="125"/>
      <c r="P813" s="125"/>
    </row>
    <row r="814" spans="7:16">
      <c r="G814" s="125"/>
      <c r="H814" s="152"/>
      <c r="I814" s="125"/>
      <c r="M814" s="125"/>
      <c r="N814" s="125"/>
      <c r="O814" s="125"/>
      <c r="P814" s="125"/>
    </row>
    <row r="815" spans="7:16">
      <c r="G815" s="125"/>
      <c r="H815" s="152"/>
      <c r="I815" s="125"/>
      <c r="M815" s="125"/>
      <c r="N815" s="125"/>
      <c r="O815" s="125"/>
      <c r="P815" s="125"/>
    </row>
    <row r="816" spans="7:16">
      <c r="G816" s="125"/>
      <c r="H816" s="152"/>
      <c r="I816" s="125"/>
      <c r="M816" s="125"/>
      <c r="N816" s="125"/>
      <c r="O816" s="125"/>
      <c r="P816" s="125"/>
    </row>
    <row r="817" spans="7:16">
      <c r="G817" s="125"/>
      <c r="H817" s="152"/>
      <c r="I817" s="125"/>
      <c r="M817" s="125"/>
      <c r="N817" s="125"/>
      <c r="O817" s="125"/>
      <c r="P817" s="125"/>
    </row>
    <row r="818" spans="7:16">
      <c r="G818" s="125"/>
      <c r="H818" s="152"/>
      <c r="I818" s="125"/>
      <c r="M818" s="125"/>
      <c r="N818" s="125"/>
      <c r="O818" s="125"/>
      <c r="P818" s="125"/>
    </row>
    <row r="819" spans="7:16">
      <c r="G819" s="125"/>
      <c r="H819" s="152"/>
      <c r="I819" s="125"/>
      <c r="M819" s="125"/>
      <c r="N819" s="125"/>
      <c r="O819" s="125"/>
      <c r="P819" s="125"/>
    </row>
    <row r="820" spans="7:16">
      <c r="G820" s="125"/>
      <c r="H820" s="152"/>
      <c r="I820" s="125"/>
      <c r="M820" s="125"/>
      <c r="N820" s="125"/>
      <c r="O820" s="125"/>
      <c r="P820" s="125"/>
    </row>
    <row r="821" spans="7:16">
      <c r="G821" s="125"/>
      <c r="H821" s="152"/>
      <c r="I821" s="125"/>
      <c r="M821" s="125"/>
      <c r="N821" s="125"/>
      <c r="O821" s="125"/>
      <c r="P821" s="125"/>
    </row>
    <row r="822" spans="7:16">
      <c r="G822" s="125"/>
      <c r="H822" s="152"/>
      <c r="I822" s="125"/>
      <c r="M822" s="125"/>
      <c r="N822" s="125"/>
      <c r="O822" s="125"/>
      <c r="P822" s="125"/>
    </row>
    <row r="823" spans="7:16">
      <c r="G823" s="125"/>
      <c r="H823" s="152"/>
      <c r="I823" s="125"/>
      <c r="M823" s="125"/>
      <c r="N823" s="125"/>
      <c r="O823" s="125"/>
      <c r="P823" s="125"/>
    </row>
    <row r="824" spans="7:16">
      <c r="G824" s="125"/>
      <c r="H824" s="152"/>
      <c r="I824" s="125"/>
      <c r="M824" s="125"/>
      <c r="N824" s="125"/>
      <c r="O824" s="125"/>
      <c r="P824" s="125"/>
    </row>
    <row r="825" spans="7:16">
      <c r="G825" s="125"/>
      <c r="H825" s="152"/>
      <c r="I825" s="125"/>
      <c r="M825" s="125"/>
      <c r="N825" s="125"/>
      <c r="O825" s="125"/>
      <c r="P825" s="125"/>
    </row>
    <row r="826" spans="7:16">
      <c r="G826" s="125"/>
      <c r="H826" s="152"/>
      <c r="I826" s="125"/>
      <c r="M826" s="125"/>
      <c r="N826" s="125"/>
      <c r="O826" s="125"/>
      <c r="P826" s="125"/>
    </row>
    <row r="827" spans="7:16">
      <c r="G827" s="125"/>
      <c r="H827" s="152"/>
      <c r="I827" s="125"/>
      <c r="M827" s="125"/>
      <c r="N827" s="125"/>
      <c r="O827" s="125"/>
      <c r="P827" s="125"/>
    </row>
    <row r="828" spans="7:16">
      <c r="G828" s="125"/>
      <c r="H828" s="152"/>
      <c r="I828" s="125"/>
      <c r="M828" s="125"/>
      <c r="N828" s="125"/>
      <c r="O828" s="125"/>
      <c r="P828" s="125"/>
    </row>
    <row r="829" spans="7:16">
      <c r="G829" s="125"/>
      <c r="H829" s="152"/>
      <c r="I829" s="125"/>
      <c r="M829" s="125"/>
      <c r="N829" s="125"/>
      <c r="O829" s="125"/>
      <c r="P829" s="125"/>
    </row>
    <row r="830" spans="7:16">
      <c r="G830" s="125"/>
      <c r="H830" s="152"/>
      <c r="I830" s="125"/>
      <c r="M830" s="125"/>
      <c r="N830" s="125"/>
      <c r="O830" s="125"/>
      <c r="P830" s="125"/>
    </row>
    <row r="831" spans="7:16">
      <c r="G831" s="125"/>
      <c r="H831" s="152"/>
      <c r="I831" s="125"/>
      <c r="M831" s="125"/>
      <c r="N831" s="125"/>
      <c r="O831" s="125"/>
      <c r="P831" s="125"/>
    </row>
    <row r="832" spans="7:16">
      <c r="G832" s="125"/>
      <c r="H832" s="152"/>
      <c r="I832" s="125"/>
      <c r="M832" s="125"/>
      <c r="N832" s="125"/>
      <c r="O832" s="125"/>
      <c r="P832" s="125"/>
    </row>
    <row r="833" spans="7:16">
      <c r="G833" s="125"/>
      <c r="H833" s="152"/>
      <c r="I833" s="125"/>
      <c r="M833" s="125"/>
      <c r="N833" s="125"/>
      <c r="O833" s="125"/>
      <c r="P833" s="125"/>
    </row>
    <row r="834" spans="7:16">
      <c r="G834" s="125"/>
      <c r="H834" s="152"/>
      <c r="I834" s="125"/>
      <c r="M834" s="125"/>
      <c r="N834" s="125"/>
      <c r="O834" s="125"/>
      <c r="P834" s="125"/>
    </row>
    <row r="835" spans="7:16">
      <c r="G835" s="125"/>
      <c r="H835" s="152"/>
      <c r="I835" s="125"/>
      <c r="M835" s="125"/>
      <c r="N835" s="125"/>
      <c r="O835" s="125"/>
      <c r="P835" s="125"/>
    </row>
    <row r="836" spans="7:16">
      <c r="G836" s="125"/>
      <c r="H836" s="152"/>
      <c r="I836" s="125"/>
      <c r="M836" s="125"/>
      <c r="N836" s="125"/>
      <c r="O836" s="125"/>
      <c r="P836" s="125"/>
    </row>
    <row r="837" spans="7:16">
      <c r="G837" s="125"/>
      <c r="H837" s="152"/>
      <c r="I837" s="125"/>
      <c r="M837" s="125"/>
      <c r="N837" s="125"/>
      <c r="O837" s="125"/>
      <c r="P837" s="125"/>
    </row>
    <row r="838" spans="7:16">
      <c r="G838" s="125"/>
      <c r="H838" s="152"/>
      <c r="I838" s="125"/>
      <c r="M838" s="125"/>
      <c r="N838" s="125"/>
      <c r="O838" s="125"/>
      <c r="P838" s="125"/>
    </row>
    <row r="839" spans="7:16">
      <c r="G839" s="125"/>
      <c r="H839" s="152"/>
      <c r="I839" s="125"/>
      <c r="M839" s="125"/>
      <c r="N839" s="125"/>
      <c r="O839" s="125"/>
      <c r="P839" s="125"/>
    </row>
    <row r="840" spans="7:16">
      <c r="G840" s="125"/>
      <c r="H840" s="152"/>
      <c r="I840" s="125"/>
      <c r="M840" s="125"/>
      <c r="N840" s="125"/>
      <c r="O840" s="125"/>
      <c r="P840" s="125"/>
    </row>
    <row r="841" spans="7:16">
      <c r="G841" s="125"/>
      <c r="H841" s="152"/>
      <c r="I841" s="125"/>
      <c r="M841" s="125"/>
      <c r="N841" s="125"/>
      <c r="O841" s="125"/>
      <c r="P841" s="125"/>
    </row>
    <row r="842" spans="7:16">
      <c r="G842" s="125"/>
      <c r="H842" s="152"/>
      <c r="I842" s="125"/>
      <c r="M842" s="125"/>
      <c r="N842" s="125"/>
      <c r="O842" s="125"/>
      <c r="P842" s="125"/>
    </row>
    <row r="843" spans="7:16">
      <c r="G843" s="125"/>
      <c r="H843" s="152"/>
      <c r="I843" s="125"/>
      <c r="M843" s="125"/>
      <c r="N843" s="125"/>
      <c r="O843" s="125"/>
      <c r="P843" s="125"/>
    </row>
    <row r="844" spans="7:16">
      <c r="G844" s="125"/>
      <c r="H844" s="152"/>
      <c r="I844" s="125"/>
      <c r="M844" s="125"/>
      <c r="N844" s="125"/>
      <c r="O844" s="125"/>
      <c r="P844" s="125"/>
    </row>
    <row r="845" spans="7:16">
      <c r="G845" s="125"/>
      <c r="H845" s="152"/>
      <c r="I845" s="125"/>
      <c r="M845" s="125"/>
      <c r="N845" s="125"/>
      <c r="O845" s="125"/>
      <c r="P845" s="125"/>
    </row>
    <row r="846" spans="7:16">
      <c r="G846" s="125"/>
      <c r="H846" s="152"/>
      <c r="I846" s="125"/>
      <c r="M846" s="125"/>
      <c r="N846" s="125"/>
      <c r="O846" s="125"/>
      <c r="P846" s="125"/>
    </row>
    <row r="847" spans="7:16">
      <c r="G847" s="125"/>
      <c r="H847" s="152"/>
      <c r="I847" s="125"/>
      <c r="M847" s="125"/>
      <c r="N847" s="125"/>
      <c r="O847" s="125"/>
      <c r="P847" s="125"/>
    </row>
    <row r="848" spans="7:16">
      <c r="G848" s="125"/>
      <c r="H848" s="152"/>
      <c r="I848" s="125"/>
      <c r="M848" s="125"/>
      <c r="N848" s="125"/>
      <c r="O848" s="125"/>
      <c r="P848" s="125"/>
    </row>
    <row r="849" spans="7:16">
      <c r="G849" s="125"/>
      <c r="H849" s="152"/>
      <c r="I849" s="125"/>
      <c r="M849" s="125"/>
      <c r="N849" s="125"/>
      <c r="O849" s="125"/>
      <c r="P849" s="125"/>
    </row>
    <row r="850" spans="7:16">
      <c r="G850" s="125"/>
      <c r="H850" s="152"/>
      <c r="I850" s="125"/>
      <c r="M850" s="125"/>
      <c r="N850" s="125"/>
      <c r="O850" s="125"/>
      <c r="P850" s="125"/>
    </row>
    <row r="851" spans="7:16">
      <c r="G851" s="125"/>
      <c r="H851" s="152"/>
      <c r="I851" s="125"/>
      <c r="M851" s="125"/>
      <c r="N851" s="125"/>
      <c r="O851" s="125"/>
      <c r="P851" s="125"/>
    </row>
    <row r="852" spans="7:16">
      <c r="G852" s="125"/>
      <c r="H852" s="152"/>
      <c r="I852" s="125"/>
      <c r="M852" s="125"/>
      <c r="N852" s="125"/>
      <c r="O852" s="125"/>
      <c r="P852" s="125"/>
    </row>
    <row r="853" spans="7:16">
      <c r="G853" s="125"/>
      <c r="H853" s="152"/>
      <c r="I853" s="125"/>
      <c r="M853" s="125"/>
      <c r="N853" s="125"/>
      <c r="O853" s="125"/>
      <c r="P853" s="125"/>
    </row>
    <row r="854" spans="7:16">
      <c r="G854" s="125"/>
      <c r="H854" s="152"/>
      <c r="I854" s="125"/>
      <c r="M854" s="125"/>
      <c r="N854" s="125"/>
      <c r="O854" s="125"/>
      <c r="P854" s="125"/>
    </row>
    <row r="855" spans="7:16">
      <c r="G855" s="125"/>
      <c r="H855" s="152"/>
      <c r="I855" s="125"/>
      <c r="M855" s="125"/>
      <c r="N855" s="125"/>
      <c r="O855" s="125"/>
      <c r="P855" s="125"/>
    </row>
    <row r="856" spans="7:16">
      <c r="G856" s="125"/>
      <c r="H856" s="152"/>
      <c r="I856" s="125"/>
      <c r="M856" s="125"/>
      <c r="N856" s="125"/>
      <c r="O856" s="125"/>
      <c r="P856" s="125"/>
    </row>
    <row r="857" spans="7:16">
      <c r="G857" s="125"/>
      <c r="H857" s="152"/>
      <c r="I857" s="125"/>
      <c r="M857" s="125"/>
      <c r="N857" s="125"/>
      <c r="O857" s="125"/>
      <c r="P857" s="125"/>
    </row>
    <row r="858" spans="7:16">
      <c r="G858" s="125"/>
      <c r="H858" s="152"/>
      <c r="I858" s="125"/>
      <c r="M858" s="125"/>
      <c r="N858" s="125"/>
      <c r="O858" s="125"/>
      <c r="P858" s="125"/>
    </row>
    <row r="859" spans="7:16">
      <c r="G859" s="125"/>
      <c r="H859" s="152"/>
      <c r="I859" s="125"/>
      <c r="M859" s="125"/>
      <c r="N859" s="125"/>
      <c r="O859" s="125"/>
      <c r="P859" s="125"/>
    </row>
    <row r="860" spans="7:16">
      <c r="G860" s="125"/>
      <c r="H860" s="152"/>
      <c r="I860" s="125"/>
      <c r="M860" s="125"/>
      <c r="N860" s="125"/>
      <c r="O860" s="125"/>
      <c r="P860" s="125"/>
    </row>
    <row r="861" spans="7:16">
      <c r="G861" s="125"/>
      <c r="H861" s="152"/>
      <c r="I861" s="125"/>
      <c r="M861" s="125"/>
      <c r="N861" s="125"/>
      <c r="O861" s="125"/>
      <c r="P861" s="125"/>
    </row>
    <row r="862" spans="7:16">
      <c r="G862" s="125"/>
      <c r="H862" s="152"/>
      <c r="I862" s="125"/>
      <c r="M862" s="125"/>
      <c r="N862" s="125"/>
      <c r="O862" s="125"/>
      <c r="P862" s="125"/>
    </row>
    <row r="863" spans="7:16">
      <c r="G863" s="125"/>
      <c r="H863" s="152"/>
      <c r="I863" s="125"/>
      <c r="M863" s="125"/>
      <c r="N863" s="125"/>
      <c r="O863" s="125"/>
      <c r="P863" s="125"/>
    </row>
    <row r="864" spans="7:16">
      <c r="G864" s="125"/>
      <c r="H864" s="152"/>
      <c r="I864" s="125"/>
      <c r="M864" s="125"/>
      <c r="N864" s="125"/>
      <c r="O864" s="125"/>
      <c r="P864" s="125"/>
    </row>
    <row r="865" spans="7:16">
      <c r="G865" s="125"/>
      <c r="H865" s="152"/>
      <c r="I865" s="125"/>
      <c r="M865" s="125"/>
      <c r="N865" s="125"/>
      <c r="O865" s="125"/>
      <c r="P865" s="125"/>
    </row>
    <row r="866" spans="7:16">
      <c r="G866" s="125"/>
      <c r="H866" s="152"/>
      <c r="I866" s="125"/>
      <c r="M866" s="125"/>
      <c r="N866" s="125"/>
      <c r="O866" s="125"/>
      <c r="P866" s="125"/>
    </row>
    <row r="867" spans="7:16">
      <c r="G867" s="125"/>
      <c r="H867" s="152"/>
      <c r="I867" s="125"/>
      <c r="M867" s="125"/>
      <c r="N867" s="125"/>
      <c r="O867" s="125"/>
      <c r="P867" s="125"/>
    </row>
    <row r="868" spans="7:16">
      <c r="G868" s="125"/>
      <c r="H868" s="152"/>
      <c r="I868" s="125"/>
      <c r="M868" s="125"/>
      <c r="N868" s="125"/>
      <c r="O868" s="125"/>
      <c r="P868" s="125"/>
    </row>
    <row r="869" spans="7:16">
      <c r="G869" s="125"/>
      <c r="H869" s="152"/>
      <c r="I869" s="125"/>
      <c r="M869" s="125"/>
      <c r="N869" s="125"/>
      <c r="O869" s="125"/>
      <c r="P869" s="125"/>
    </row>
    <row r="870" spans="7:16">
      <c r="G870" s="125"/>
      <c r="H870" s="152"/>
      <c r="I870" s="125"/>
      <c r="M870" s="125"/>
      <c r="N870" s="125"/>
      <c r="O870" s="125"/>
      <c r="P870" s="125"/>
    </row>
    <row r="871" spans="7:16">
      <c r="G871" s="125"/>
      <c r="H871" s="152"/>
      <c r="I871" s="125"/>
      <c r="M871" s="125"/>
      <c r="N871" s="125"/>
      <c r="O871" s="125"/>
      <c r="P871" s="125"/>
    </row>
    <row r="872" spans="7:16">
      <c r="G872" s="125"/>
      <c r="H872" s="152"/>
      <c r="I872" s="125"/>
      <c r="M872" s="125"/>
      <c r="N872" s="125"/>
      <c r="O872" s="125"/>
      <c r="P872" s="125"/>
    </row>
    <row r="873" spans="7:16">
      <c r="G873" s="125"/>
      <c r="H873" s="152"/>
      <c r="I873" s="125"/>
      <c r="M873" s="125"/>
      <c r="N873" s="125"/>
      <c r="O873" s="125"/>
      <c r="P873" s="125"/>
    </row>
    <row r="874" spans="7:16">
      <c r="G874" s="125"/>
      <c r="H874" s="152"/>
      <c r="I874" s="125"/>
      <c r="M874" s="125"/>
      <c r="N874" s="125"/>
      <c r="O874" s="125"/>
      <c r="P874" s="125"/>
    </row>
    <row r="875" spans="7:16">
      <c r="G875" s="125"/>
      <c r="H875" s="152"/>
      <c r="I875" s="125"/>
      <c r="M875" s="125"/>
      <c r="N875" s="125"/>
      <c r="O875" s="125"/>
      <c r="P875" s="125"/>
    </row>
    <row r="876" spans="7:16">
      <c r="G876" s="125"/>
      <c r="H876" s="152"/>
      <c r="I876" s="125"/>
      <c r="M876" s="125"/>
      <c r="N876" s="125"/>
      <c r="O876" s="125"/>
      <c r="P876" s="125"/>
    </row>
    <row r="877" spans="7:16">
      <c r="G877" s="125"/>
      <c r="H877" s="152"/>
      <c r="I877" s="125"/>
      <c r="M877" s="125"/>
      <c r="N877" s="125"/>
      <c r="O877" s="125"/>
      <c r="P877" s="125"/>
    </row>
    <row r="878" spans="7:16">
      <c r="G878" s="125"/>
      <c r="H878" s="152"/>
      <c r="I878" s="125"/>
      <c r="M878" s="125"/>
      <c r="N878" s="125"/>
      <c r="O878" s="125"/>
      <c r="P878" s="125"/>
    </row>
    <row r="879" spans="7:16">
      <c r="G879" s="125"/>
      <c r="H879" s="152"/>
      <c r="I879" s="125"/>
      <c r="M879" s="125"/>
      <c r="N879" s="125"/>
      <c r="O879" s="125"/>
      <c r="P879" s="125"/>
    </row>
    <row r="880" spans="7:16">
      <c r="G880" s="125"/>
      <c r="H880" s="152"/>
      <c r="I880" s="125"/>
      <c r="M880" s="125"/>
      <c r="N880" s="125"/>
      <c r="O880" s="125"/>
      <c r="P880" s="125"/>
    </row>
    <row r="881" spans="7:16">
      <c r="G881" s="125"/>
      <c r="H881" s="152"/>
      <c r="I881" s="125"/>
      <c r="M881" s="125"/>
      <c r="N881" s="125"/>
      <c r="O881" s="125"/>
      <c r="P881" s="125"/>
    </row>
    <row r="882" spans="7:16">
      <c r="G882" s="125"/>
      <c r="H882" s="152"/>
      <c r="I882" s="125"/>
      <c r="M882" s="125"/>
      <c r="N882" s="125"/>
      <c r="O882" s="125"/>
      <c r="P882" s="125"/>
    </row>
    <row r="883" spans="7:16">
      <c r="G883" s="125"/>
      <c r="H883" s="152"/>
      <c r="I883" s="125"/>
    </row>
    <row r="884" spans="7:16">
      <c r="G884" s="125"/>
      <c r="H884" s="152"/>
      <c r="I884" s="125"/>
    </row>
    <row r="885" spans="7:16">
      <c r="G885" s="125"/>
      <c r="H885" s="152"/>
      <c r="I885" s="125"/>
    </row>
    <row r="886" spans="7:16">
      <c r="G886" s="125"/>
      <c r="H886" s="152"/>
      <c r="I886" s="125"/>
    </row>
    <row r="887" spans="7:16">
      <c r="G887" s="125"/>
      <c r="H887" s="152"/>
      <c r="I887" s="125"/>
    </row>
    <row r="888" spans="7:16">
      <c r="G888" s="125"/>
      <c r="H888" s="152"/>
      <c r="I888" s="125"/>
    </row>
    <row r="889" spans="7:16">
      <c r="G889" s="125"/>
      <c r="H889" s="152"/>
      <c r="I889" s="125"/>
    </row>
    <row r="890" spans="7:16">
      <c r="G890" s="125"/>
      <c r="H890" s="152"/>
      <c r="I890" s="125"/>
    </row>
    <row r="891" spans="7:16">
      <c r="G891" s="125"/>
      <c r="H891" s="152"/>
      <c r="I891" s="125"/>
    </row>
    <row r="892" spans="7:16">
      <c r="G892" s="125"/>
      <c r="H892" s="152"/>
      <c r="I892" s="125"/>
    </row>
    <row r="893" spans="7:16">
      <c r="G893" s="125"/>
      <c r="H893" s="152"/>
      <c r="I893" s="125"/>
    </row>
    <row r="894" spans="7:16">
      <c r="G894" s="125"/>
      <c r="H894" s="152"/>
      <c r="I894" s="125"/>
    </row>
    <row r="895" spans="7:16">
      <c r="G895" s="125"/>
      <c r="H895" s="152"/>
      <c r="I895" s="125"/>
    </row>
    <row r="896" spans="7:16">
      <c r="G896" s="125"/>
      <c r="H896" s="152"/>
      <c r="I896" s="125"/>
    </row>
    <row r="897" spans="7:9">
      <c r="G897" s="125"/>
      <c r="H897" s="152"/>
      <c r="I897" s="125"/>
    </row>
    <row r="898" spans="7:9">
      <c r="G898" s="125"/>
      <c r="H898" s="152"/>
      <c r="I898" s="125"/>
    </row>
    <row r="899" spans="7:9">
      <c r="G899" s="125"/>
      <c r="H899" s="152"/>
      <c r="I899" s="125"/>
    </row>
    <row r="900" spans="7:9">
      <c r="G900" s="125"/>
      <c r="H900" s="152"/>
      <c r="I900" s="125"/>
    </row>
    <row r="901" spans="7:9">
      <c r="G901" s="125"/>
      <c r="H901" s="152"/>
      <c r="I901" s="125"/>
    </row>
    <row r="902" spans="7:9">
      <c r="G902" s="125"/>
      <c r="H902" s="152"/>
      <c r="I902" s="125"/>
    </row>
    <row r="903" spans="7:9">
      <c r="G903" s="125"/>
      <c r="H903" s="152"/>
      <c r="I903" s="125"/>
    </row>
    <row r="904" spans="7:9">
      <c r="G904" s="125"/>
      <c r="H904" s="152"/>
      <c r="I904" s="125"/>
    </row>
    <row r="905" spans="7:9">
      <c r="G905" s="125"/>
      <c r="H905" s="152"/>
      <c r="I905" s="125"/>
    </row>
    <row r="906" spans="7:9">
      <c r="G906" s="125"/>
      <c r="H906" s="152"/>
      <c r="I906" s="125"/>
    </row>
    <row r="907" spans="7:9">
      <c r="G907" s="125"/>
      <c r="H907" s="152"/>
      <c r="I907" s="125"/>
    </row>
    <row r="908" spans="7:9">
      <c r="G908" s="125"/>
      <c r="H908" s="152"/>
      <c r="I908" s="125"/>
    </row>
    <row r="909" spans="7:9">
      <c r="G909" s="125"/>
      <c r="H909" s="152"/>
      <c r="I909" s="125"/>
    </row>
    <row r="910" spans="7:9">
      <c r="G910" s="125"/>
      <c r="H910" s="152"/>
      <c r="I910" s="125"/>
    </row>
    <row r="911" spans="7:9">
      <c r="G911" s="125"/>
      <c r="H911" s="152"/>
      <c r="I911" s="125"/>
    </row>
    <row r="912" spans="7:9">
      <c r="G912" s="125"/>
      <c r="H912" s="152"/>
      <c r="I912" s="125"/>
    </row>
    <row r="913" spans="7:9">
      <c r="G913" s="125"/>
      <c r="H913" s="152"/>
      <c r="I913" s="125"/>
    </row>
    <row r="914" spans="7:9">
      <c r="G914" s="125"/>
      <c r="H914" s="152"/>
      <c r="I914" s="125"/>
    </row>
    <row r="915" spans="7:9">
      <c r="G915" s="125"/>
      <c r="H915" s="152"/>
      <c r="I915" s="125"/>
    </row>
    <row r="916" spans="7:9">
      <c r="G916" s="125"/>
      <c r="H916" s="152"/>
      <c r="I916" s="125"/>
    </row>
    <row r="917" spans="7:9">
      <c r="G917" s="125"/>
      <c r="H917" s="152"/>
      <c r="I917" s="125"/>
    </row>
    <row r="918" spans="7:9">
      <c r="G918" s="125"/>
      <c r="H918" s="152"/>
      <c r="I918" s="125"/>
    </row>
    <row r="919" spans="7:9">
      <c r="G919" s="125"/>
      <c r="H919" s="152"/>
      <c r="I919" s="125"/>
    </row>
    <row r="920" spans="7:9">
      <c r="G920" s="125"/>
      <c r="H920" s="152"/>
      <c r="I920" s="125"/>
    </row>
    <row r="921" spans="7:9">
      <c r="G921" s="125"/>
      <c r="H921" s="152"/>
      <c r="I921" s="125"/>
    </row>
    <row r="922" spans="7:9">
      <c r="G922" s="125"/>
      <c r="H922" s="152"/>
      <c r="I922" s="125"/>
    </row>
    <row r="923" spans="7:9">
      <c r="G923" s="125"/>
      <c r="H923" s="152"/>
      <c r="I923" s="125"/>
    </row>
    <row r="924" spans="7:9">
      <c r="G924" s="125"/>
      <c r="H924" s="152"/>
      <c r="I924" s="125"/>
    </row>
    <row r="925" spans="7:9">
      <c r="G925" s="125"/>
      <c r="H925" s="152"/>
      <c r="I925" s="125"/>
    </row>
    <row r="926" spans="7:9">
      <c r="G926" s="125"/>
      <c r="H926" s="152"/>
      <c r="I926" s="125"/>
    </row>
    <row r="927" spans="7:9">
      <c r="G927" s="125"/>
      <c r="H927" s="152"/>
      <c r="I927" s="125"/>
    </row>
    <row r="928" spans="7:9">
      <c r="G928" s="125"/>
      <c r="H928" s="152"/>
      <c r="I928" s="125"/>
    </row>
    <row r="929" spans="7:9">
      <c r="G929" s="125"/>
      <c r="H929" s="152"/>
      <c r="I929" s="125"/>
    </row>
    <row r="930" spans="7:9">
      <c r="G930" s="125"/>
      <c r="H930" s="152"/>
      <c r="I930" s="125"/>
    </row>
    <row r="931" spans="7:9">
      <c r="G931" s="125"/>
      <c r="H931" s="152"/>
      <c r="I931" s="125"/>
    </row>
    <row r="932" spans="7:9">
      <c r="G932" s="125"/>
      <c r="H932" s="152"/>
      <c r="I932" s="125"/>
    </row>
    <row r="933" spans="7:9">
      <c r="G933" s="125"/>
      <c r="H933" s="152"/>
      <c r="I933" s="125"/>
    </row>
    <row r="934" spans="7:9">
      <c r="G934" s="125"/>
      <c r="H934" s="152"/>
      <c r="I934" s="125"/>
    </row>
    <row r="935" spans="7:9">
      <c r="G935" s="125"/>
      <c r="H935" s="152"/>
      <c r="I935" s="125"/>
    </row>
    <row r="936" spans="7:9">
      <c r="G936" s="125"/>
      <c r="H936" s="152"/>
      <c r="I936" s="125"/>
    </row>
    <row r="937" spans="7:9">
      <c r="G937" s="125"/>
      <c r="H937" s="152"/>
      <c r="I937" s="125"/>
    </row>
    <row r="938" spans="7:9">
      <c r="G938" s="125"/>
      <c r="H938" s="152"/>
      <c r="I938" s="125"/>
    </row>
    <row r="939" spans="7:9">
      <c r="G939" s="125"/>
      <c r="H939" s="152"/>
      <c r="I939" s="125"/>
    </row>
    <row r="940" spans="7:9">
      <c r="G940" s="125"/>
      <c r="H940" s="152"/>
      <c r="I940" s="125"/>
    </row>
    <row r="941" spans="7:9">
      <c r="G941" s="125"/>
      <c r="H941" s="152"/>
      <c r="I941" s="125"/>
    </row>
    <row r="942" spans="7:9">
      <c r="G942" s="125"/>
      <c r="H942" s="152"/>
      <c r="I942" s="125"/>
    </row>
    <row r="943" spans="7:9">
      <c r="G943" s="125"/>
      <c r="H943" s="152"/>
      <c r="I943" s="125"/>
    </row>
    <row r="944" spans="7:9">
      <c r="G944" s="125"/>
      <c r="H944" s="152"/>
      <c r="I944" s="125"/>
    </row>
    <row r="945" spans="7:9">
      <c r="G945" s="125"/>
      <c r="H945" s="152"/>
      <c r="I945" s="125"/>
    </row>
    <row r="946" spans="7:9">
      <c r="G946" s="125"/>
      <c r="H946" s="152"/>
      <c r="I946" s="125"/>
    </row>
    <row r="947" spans="7:9">
      <c r="G947" s="125"/>
      <c r="H947" s="152"/>
      <c r="I947" s="125"/>
    </row>
    <row r="948" spans="7:9">
      <c r="G948" s="125"/>
      <c r="H948" s="152"/>
      <c r="I948" s="125"/>
    </row>
    <row r="949" spans="7:9">
      <c r="G949" s="125"/>
      <c r="H949" s="152"/>
      <c r="I949" s="125"/>
    </row>
    <row r="950" spans="7:9">
      <c r="G950" s="125"/>
      <c r="H950" s="152"/>
      <c r="I950" s="125"/>
    </row>
    <row r="951" spans="7:9">
      <c r="G951" s="125"/>
      <c r="H951" s="152"/>
      <c r="I951" s="125"/>
    </row>
    <row r="952" spans="7:9">
      <c r="G952" s="125"/>
      <c r="H952" s="152"/>
      <c r="I952" s="125"/>
    </row>
    <row r="953" spans="7:9">
      <c r="G953" s="125"/>
      <c r="H953" s="152"/>
      <c r="I953" s="125"/>
    </row>
    <row r="954" spans="7:9">
      <c r="G954" s="125"/>
      <c r="H954" s="152"/>
      <c r="I954" s="125"/>
    </row>
    <row r="955" spans="7:9">
      <c r="G955" s="125"/>
      <c r="H955" s="152"/>
      <c r="I955" s="125"/>
    </row>
    <row r="956" spans="7:9">
      <c r="G956" s="125"/>
      <c r="H956" s="152"/>
      <c r="I956" s="125"/>
    </row>
    <row r="957" spans="7:9">
      <c r="G957" s="125"/>
      <c r="H957" s="152"/>
      <c r="I957" s="125"/>
    </row>
    <row r="958" spans="7:9">
      <c r="G958" s="125"/>
      <c r="H958" s="152"/>
      <c r="I958" s="125"/>
    </row>
    <row r="959" spans="7:9">
      <c r="G959" s="125"/>
      <c r="H959" s="152"/>
      <c r="I959" s="125"/>
    </row>
    <row r="960" spans="7:9">
      <c r="G960" s="125"/>
      <c r="H960" s="152"/>
      <c r="I960" s="125"/>
    </row>
    <row r="961" spans="7:9">
      <c r="G961" s="125"/>
      <c r="H961" s="152"/>
      <c r="I961" s="125"/>
    </row>
    <row r="962" spans="7:9">
      <c r="G962" s="125"/>
      <c r="H962" s="152"/>
      <c r="I962" s="125"/>
    </row>
    <row r="963" spans="7:9">
      <c r="G963" s="125"/>
      <c r="H963" s="152"/>
      <c r="I963" s="125"/>
    </row>
    <row r="964" spans="7:9">
      <c r="G964" s="125"/>
      <c r="H964" s="152"/>
      <c r="I964" s="125"/>
    </row>
    <row r="965" spans="7:9">
      <c r="G965" s="125"/>
      <c r="H965" s="152"/>
      <c r="I965" s="125"/>
    </row>
    <row r="966" spans="7:9">
      <c r="G966" s="125"/>
      <c r="H966" s="152"/>
      <c r="I966" s="125"/>
    </row>
    <row r="967" spans="7:9">
      <c r="G967" s="125"/>
      <c r="H967" s="152"/>
      <c r="I967" s="125"/>
    </row>
    <row r="968" spans="7:9">
      <c r="G968" s="125"/>
      <c r="H968" s="152"/>
      <c r="I968" s="125"/>
    </row>
    <row r="969" spans="7:9">
      <c r="G969" s="125"/>
      <c r="H969" s="152"/>
      <c r="I969" s="125"/>
    </row>
    <row r="970" spans="7:9">
      <c r="G970" s="125"/>
      <c r="H970" s="152"/>
      <c r="I970" s="125"/>
    </row>
    <row r="971" spans="7:9">
      <c r="G971" s="125"/>
      <c r="H971" s="152"/>
      <c r="I971" s="125"/>
    </row>
    <row r="972" spans="7:9">
      <c r="G972" s="125"/>
      <c r="H972" s="152"/>
      <c r="I972" s="125"/>
    </row>
    <row r="973" spans="7:9">
      <c r="G973" s="125"/>
      <c r="H973" s="152"/>
      <c r="I973" s="125"/>
    </row>
    <row r="974" spans="7:9">
      <c r="G974" s="125"/>
      <c r="H974" s="152"/>
      <c r="I974" s="125"/>
    </row>
    <row r="975" spans="7:9">
      <c r="G975" s="125"/>
      <c r="H975" s="152"/>
      <c r="I975" s="125"/>
    </row>
    <row r="976" spans="7:9">
      <c r="G976" s="125"/>
      <c r="H976" s="152"/>
      <c r="I976" s="125"/>
    </row>
    <row r="977" spans="7:9">
      <c r="G977" s="125"/>
      <c r="H977" s="152"/>
      <c r="I977" s="125"/>
    </row>
    <row r="978" spans="7:9">
      <c r="G978" s="125"/>
      <c r="H978" s="152"/>
      <c r="I978" s="125"/>
    </row>
    <row r="979" spans="7:9">
      <c r="G979" s="125"/>
      <c r="H979" s="152"/>
      <c r="I979" s="125"/>
    </row>
    <row r="980" spans="7:9">
      <c r="G980" s="125"/>
      <c r="H980" s="152"/>
      <c r="I980" s="125"/>
    </row>
    <row r="981" spans="7:9">
      <c r="G981" s="125"/>
      <c r="H981" s="152"/>
      <c r="I981" s="125"/>
    </row>
    <row r="982" spans="7:9">
      <c r="G982" s="125"/>
      <c r="H982" s="152"/>
      <c r="I982" s="125"/>
    </row>
    <row r="983" spans="7:9">
      <c r="G983" s="125"/>
      <c r="H983" s="152"/>
      <c r="I983" s="125"/>
    </row>
    <row r="984" spans="7:9">
      <c r="G984" s="125"/>
      <c r="H984" s="152"/>
      <c r="I984" s="125"/>
    </row>
    <row r="985" spans="7:9">
      <c r="G985" s="125"/>
      <c r="H985" s="152"/>
      <c r="I985" s="125"/>
    </row>
    <row r="986" spans="7:9">
      <c r="G986" s="125"/>
      <c r="H986" s="152"/>
      <c r="I986" s="125"/>
    </row>
    <row r="987" spans="7:9">
      <c r="G987" s="125"/>
      <c r="H987" s="152"/>
      <c r="I987" s="125"/>
    </row>
    <row r="988" spans="7:9">
      <c r="G988" s="125"/>
      <c r="H988" s="152"/>
      <c r="I988" s="125"/>
    </row>
    <row r="989" spans="7:9">
      <c r="G989" s="125"/>
      <c r="H989" s="152"/>
      <c r="I989" s="125"/>
    </row>
    <row r="990" spans="7:9">
      <c r="G990" s="125"/>
      <c r="H990" s="152"/>
      <c r="I990" s="125"/>
    </row>
    <row r="991" spans="7:9">
      <c r="G991" s="125"/>
      <c r="H991" s="152"/>
      <c r="I991" s="125"/>
    </row>
    <row r="992" spans="7:9">
      <c r="G992" s="125"/>
      <c r="H992" s="152"/>
      <c r="I992" s="125"/>
    </row>
    <row r="993" spans="7:9">
      <c r="G993" s="125"/>
      <c r="H993" s="152"/>
      <c r="I993" s="125"/>
    </row>
    <row r="994" spans="7:9">
      <c r="G994" s="125"/>
      <c r="H994" s="152"/>
      <c r="I994" s="125"/>
    </row>
    <row r="995" spans="7:9">
      <c r="G995" s="125"/>
      <c r="H995" s="152"/>
      <c r="I995" s="125"/>
    </row>
    <row r="996" spans="7:9">
      <c r="G996" s="125"/>
      <c r="H996" s="152"/>
      <c r="I996" s="125"/>
    </row>
    <row r="997" spans="7:9">
      <c r="G997" s="125"/>
      <c r="H997" s="152"/>
      <c r="I997" s="125"/>
    </row>
    <row r="998" spans="7:9">
      <c r="G998" s="125"/>
      <c r="H998" s="152"/>
      <c r="I998" s="125"/>
    </row>
    <row r="999" spans="7:9">
      <c r="G999" s="125"/>
      <c r="H999" s="152"/>
      <c r="I999" s="125"/>
    </row>
    <row r="1000" spans="7:9">
      <c r="G1000" s="125"/>
      <c r="H1000" s="152"/>
      <c r="I1000" s="125"/>
    </row>
    <row r="1001" spans="7:9">
      <c r="G1001" s="125"/>
      <c r="H1001" s="152"/>
      <c r="I1001" s="125"/>
    </row>
    <row r="1002" spans="7:9">
      <c r="G1002" s="125"/>
      <c r="H1002" s="152"/>
      <c r="I1002" s="125"/>
    </row>
    <row r="1003" spans="7:9">
      <c r="G1003" s="125"/>
      <c r="H1003" s="152"/>
      <c r="I1003" s="125"/>
    </row>
    <row r="1004" spans="7:9">
      <c r="G1004" s="125"/>
      <c r="H1004" s="152"/>
      <c r="I1004" s="125"/>
    </row>
    <row r="1005" spans="7:9">
      <c r="G1005" s="125"/>
      <c r="H1005" s="152"/>
      <c r="I1005" s="125"/>
    </row>
    <row r="1006" spans="7:9">
      <c r="G1006" s="125"/>
      <c r="H1006" s="152"/>
      <c r="I1006" s="125"/>
    </row>
    <row r="1007" spans="7:9">
      <c r="G1007" s="125"/>
      <c r="H1007" s="152"/>
      <c r="I1007" s="125"/>
    </row>
    <row r="1008" spans="7:9">
      <c r="G1008" s="125"/>
      <c r="H1008" s="152"/>
      <c r="I1008" s="125"/>
    </row>
    <row r="1009" spans="7:9">
      <c r="G1009" s="125"/>
      <c r="H1009" s="152"/>
      <c r="I1009" s="125"/>
    </row>
    <row r="1010" spans="7:9">
      <c r="G1010" s="125"/>
      <c r="H1010" s="152"/>
      <c r="I1010" s="125"/>
    </row>
    <row r="1011" spans="7:9">
      <c r="G1011" s="125"/>
      <c r="H1011" s="152"/>
      <c r="I1011" s="125"/>
    </row>
    <row r="1012" spans="7:9">
      <c r="G1012" s="125"/>
      <c r="H1012" s="152"/>
      <c r="I1012" s="125"/>
    </row>
    <row r="1013" spans="7:9">
      <c r="G1013" s="125"/>
      <c r="H1013" s="152"/>
      <c r="I1013" s="125"/>
    </row>
    <row r="1014" spans="7:9">
      <c r="G1014" s="125"/>
      <c r="H1014" s="152"/>
      <c r="I1014" s="125"/>
    </row>
    <row r="1015" spans="7:9">
      <c r="G1015" s="125"/>
      <c r="H1015" s="152"/>
      <c r="I1015" s="125"/>
    </row>
    <row r="1016" spans="7:9">
      <c r="G1016" s="125"/>
      <c r="H1016" s="152"/>
      <c r="I1016" s="125"/>
    </row>
    <row r="1017" spans="7:9">
      <c r="G1017" s="125"/>
      <c r="H1017" s="152"/>
      <c r="I1017" s="125"/>
    </row>
    <row r="1018" spans="7:9">
      <c r="G1018" s="125"/>
      <c r="H1018" s="152"/>
      <c r="I1018" s="125"/>
    </row>
    <row r="1019" spans="7:9">
      <c r="G1019" s="125"/>
      <c r="H1019" s="152"/>
      <c r="I1019" s="125"/>
    </row>
    <row r="1020" spans="7:9">
      <c r="G1020" s="125"/>
      <c r="H1020" s="152"/>
      <c r="I1020" s="125"/>
    </row>
    <row r="1021" spans="7:9">
      <c r="G1021" s="125"/>
      <c r="H1021" s="152"/>
      <c r="I1021" s="125"/>
    </row>
    <row r="1022" spans="7:9">
      <c r="G1022" s="125"/>
      <c r="H1022" s="152"/>
      <c r="I1022" s="125"/>
    </row>
    <row r="1023" spans="7:9">
      <c r="G1023" s="125"/>
      <c r="H1023" s="152"/>
      <c r="I1023" s="125"/>
    </row>
    <row r="1024" spans="7:9">
      <c r="G1024" s="125"/>
      <c r="H1024" s="152"/>
      <c r="I1024" s="125"/>
    </row>
    <row r="1025" spans="7:9">
      <c r="G1025" s="125"/>
      <c r="H1025" s="152"/>
      <c r="I1025" s="125"/>
    </row>
    <row r="1026" spans="7:9">
      <c r="G1026" s="125"/>
      <c r="H1026" s="152"/>
      <c r="I1026" s="125"/>
    </row>
    <row r="1027" spans="7:9">
      <c r="G1027" s="125"/>
      <c r="H1027" s="152"/>
      <c r="I1027" s="125"/>
    </row>
    <row r="1028" spans="7:9">
      <c r="G1028" s="125"/>
      <c r="H1028" s="152"/>
      <c r="I1028" s="125"/>
    </row>
    <row r="1029" spans="7:9">
      <c r="G1029" s="125"/>
      <c r="H1029" s="152"/>
      <c r="I1029" s="125"/>
    </row>
    <row r="1030" spans="7:9">
      <c r="G1030" s="125"/>
      <c r="H1030" s="152"/>
      <c r="I1030" s="125"/>
    </row>
    <row r="1031" spans="7:9">
      <c r="G1031" s="125"/>
      <c r="H1031" s="152"/>
      <c r="I1031" s="125"/>
    </row>
    <row r="1032" spans="7:9">
      <c r="G1032" s="125"/>
      <c r="H1032" s="152"/>
      <c r="I1032" s="125"/>
    </row>
    <row r="1033" spans="7:9">
      <c r="G1033" s="125"/>
      <c r="H1033" s="152"/>
      <c r="I1033" s="125"/>
    </row>
    <row r="1034" spans="7:9">
      <c r="G1034" s="125"/>
      <c r="H1034" s="152"/>
      <c r="I1034" s="125"/>
    </row>
    <row r="1035" spans="7:9">
      <c r="G1035" s="125"/>
      <c r="H1035" s="152"/>
      <c r="I1035" s="125"/>
    </row>
    <row r="1036" spans="7:9">
      <c r="G1036" s="125"/>
      <c r="H1036" s="152"/>
      <c r="I1036" s="125"/>
    </row>
    <row r="1037" spans="7:9">
      <c r="G1037" s="125"/>
      <c r="H1037" s="152"/>
      <c r="I1037" s="125"/>
    </row>
    <row r="1038" spans="7:9">
      <c r="G1038" s="125"/>
      <c r="H1038" s="152"/>
      <c r="I1038" s="125"/>
    </row>
    <row r="1039" spans="7:9">
      <c r="G1039" s="125"/>
      <c r="H1039" s="152"/>
      <c r="I1039" s="125"/>
    </row>
    <row r="1040" spans="7:9">
      <c r="G1040" s="125"/>
      <c r="H1040" s="152"/>
      <c r="I1040" s="125"/>
    </row>
    <row r="1041" spans="7:9">
      <c r="G1041" s="125"/>
      <c r="H1041" s="152"/>
      <c r="I1041" s="125"/>
    </row>
    <row r="1042" spans="7:9">
      <c r="G1042" s="125"/>
      <c r="H1042" s="152"/>
      <c r="I1042" s="125"/>
    </row>
    <row r="1043" spans="7:9">
      <c r="G1043" s="125"/>
      <c r="H1043" s="152"/>
      <c r="I1043" s="125"/>
    </row>
    <row r="1044" spans="7:9">
      <c r="G1044" s="125"/>
      <c r="H1044" s="152"/>
      <c r="I1044" s="125"/>
    </row>
    <row r="1045" spans="7:9">
      <c r="G1045" s="125"/>
      <c r="H1045" s="152"/>
      <c r="I1045" s="125"/>
    </row>
    <row r="1046" spans="7:9">
      <c r="G1046" s="125"/>
      <c r="H1046" s="152"/>
      <c r="I1046" s="125"/>
    </row>
    <row r="1047" spans="7:9">
      <c r="G1047" s="125"/>
      <c r="H1047" s="152"/>
      <c r="I1047" s="125"/>
    </row>
    <row r="1048" spans="7:9">
      <c r="G1048" s="125"/>
      <c r="H1048" s="152"/>
      <c r="I1048" s="125"/>
    </row>
    <row r="1049" spans="7:9">
      <c r="G1049" s="125"/>
      <c r="H1049" s="152"/>
      <c r="I1049" s="125"/>
    </row>
    <row r="1050" spans="7:9">
      <c r="G1050" s="125"/>
      <c r="H1050" s="152"/>
      <c r="I1050" s="125"/>
    </row>
    <row r="1051" spans="7:9">
      <c r="G1051" s="125"/>
      <c r="H1051" s="152"/>
      <c r="I1051" s="125"/>
    </row>
    <row r="1052" spans="7:9">
      <c r="G1052" s="125"/>
      <c r="H1052" s="152"/>
      <c r="I1052" s="125"/>
    </row>
    <row r="1053" spans="7:9">
      <c r="G1053" s="125"/>
      <c r="H1053" s="152"/>
      <c r="I1053" s="125"/>
    </row>
    <row r="1054" spans="7:9">
      <c r="G1054" s="125"/>
      <c r="H1054" s="152"/>
      <c r="I1054" s="125"/>
    </row>
    <row r="1055" spans="7:9">
      <c r="G1055" s="125"/>
      <c r="H1055" s="152"/>
      <c r="I1055" s="125"/>
    </row>
    <row r="1056" spans="7:9">
      <c r="G1056" s="125"/>
      <c r="H1056" s="152"/>
      <c r="I1056" s="125"/>
    </row>
    <row r="1057" spans="7:9">
      <c r="G1057" s="125"/>
      <c r="H1057" s="152"/>
      <c r="I1057" s="125"/>
    </row>
    <row r="1058" spans="7:9">
      <c r="G1058" s="125"/>
      <c r="H1058" s="152"/>
      <c r="I1058" s="125"/>
    </row>
    <row r="1059" spans="7:9">
      <c r="G1059" s="125"/>
      <c r="H1059" s="152"/>
      <c r="I1059" s="125"/>
    </row>
    <row r="1060" spans="7:9">
      <c r="G1060" s="125"/>
      <c r="H1060" s="152"/>
      <c r="I1060" s="125"/>
    </row>
    <row r="1061" spans="7:9">
      <c r="G1061" s="125"/>
      <c r="H1061" s="152"/>
      <c r="I1061" s="125"/>
    </row>
    <row r="1062" spans="7:9">
      <c r="G1062" s="125"/>
      <c r="H1062" s="152"/>
      <c r="I1062" s="125"/>
    </row>
    <row r="1063" spans="7:9">
      <c r="G1063" s="125"/>
      <c r="H1063" s="152"/>
      <c r="I1063" s="125"/>
    </row>
    <row r="1064" spans="7:9">
      <c r="G1064" s="125"/>
      <c r="H1064" s="152"/>
      <c r="I1064" s="125"/>
    </row>
    <row r="1065" spans="7:9">
      <c r="G1065" s="125"/>
      <c r="H1065" s="152"/>
      <c r="I1065" s="125"/>
    </row>
    <row r="1066" spans="7:9">
      <c r="G1066" s="125"/>
      <c r="H1066" s="152"/>
      <c r="I1066" s="125"/>
    </row>
    <row r="1067" spans="7:9">
      <c r="G1067" s="125"/>
      <c r="H1067" s="152"/>
      <c r="I1067" s="125"/>
    </row>
    <row r="1068" spans="7:9">
      <c r="G1068" s="125"/>
      <c r="H1068" s="152"/>
      <c r="I1068" s="125"/>
    </row>
    <row r="1069" spans="7:9">
      <c r="G1069" s="125"/>
      <c r="H1069" s="152"/>
      <c r="I1069" s="125"/>
    </row>
    <row r="1070" spans="7:9">
      <c r="G1070" s="125"/>
      <c r="H1070" s="152"/>
      <c r="I1070" s="125"/>
    </row>
    <row r="1071" spans="7:9">
      <c r="G1071" s="125"/>
      <c r="H1071" s="152"/>
      <c r="I1071" s="125"/>
    </row>
    <row r="1072" spans="7:9">
      <c r="G1072" s="125"/>
      <c r="H1072" s="152"/>
      <c r="I1072" s="125"/>
    </row>
    <row r="1073" spans="7:9">
      <c r="G1073" s="125"/>
      <c r="H1073" s="152"/>
      <c r="I1073" s="125"/>
    </row>
    <row r="1074" spans="7:9">
      <c r="G1074" s="125"/>
      <c r="H1074" s="152"/>
      <c r="I1074" s="125"/>
    </row>
    <row r="1075" spans="7:9">
      <c r="G1075" s="125"/>
      <c r="H1075" s="152"/>
      <c r="I1075" s="125"/>
    </row>
    <row r="1076" spans="7:9">
      <c r="G1076" s="125"/>
      <c r="H1076" s="152"/>
      <c r="I1076" s="125"/>
    </row>
    <row r="1077" spans="7:9">
      <c r="G1077" s="125"/>
      <c r="H1077" s="152"/>
      <c r="I1077" s="125"/>
    </row>
    <row r="1078" spans="7:9">
      <c r="G1078" s="125"/>
      <c r="H1078" s="152"/>
      <c r="I1078" s="125"/>
    </row>
    <row r="1079" spans="7:9">
      <c r="G1079" s="125"/>
      <c r="H1079" s="152"/>
      <c r="I1079" s="125"/>
    </row>
    <row r="1080" spans="7:9">
      <c r="G1080" s="125"/>
      <c r="H1080" s="152"/>
      <c r="I1080" s="125"/>
    </row>
    <row r="1081" spans="7:9">
      <c r="G1081" s="125"/>
      <c r="H1081" s="152"/>
      <c r="I1081" s="125"/>
    </row>
    <row r="1082" spans="7:9">
      <c r="G1082" s="125"/>
      <c r="H1082" s="152"/>
      <c r="I1082" s="125"/>
    </row>
    <row r="1083" spans="7:9">
      <c r="G1083" s="125"/>
      <c r="H1083" s="152"/>
      <c r="I1083" s="125"/>
    </row>
    <row r="1084" spans="7:9">
      <c r="G1084" s="125"/>
      <c r="H1084" s="152"/>
      <c r="I1084" s="125"/>
    </row>
    <row r="1085" spans="7:9">
      <c r="G1085" s="125"/>
      <c r="H1085" s="152"/>
      <c r="I1085" s="125"/>
    </row>
    <row r="1086" spans="7:9">
      <c r="G1086" s="125"/>
      <c r="H1086" s="152"/>
      <c r="I1086" s="125"/>
    </row>
    <row r="1087" spans="7:9">
      <c r="G1087" s="125"/>
      <c r="H1087" s="152"/>
      <c r="I1087" s="125"/>
    </row>
    <row r="1088" spans="7:9">
      <c r="G1088" s="125"/>
      <c r="H1088" s="152"/>
      <c r="I1088" s="125"/>
    </row>
    <row r="1089" spans="7:9">
      <c r="G1089" s="125"/>
      <c r="H1089" s="152"/>
      <c r="I1089" s="125"/>
    </row>
    <row r="1090" spans="7:9">
      <c r="G1090" s="125"/>
      <c r="H1090" s="152"/>
      <c r="I1090" s="125"/>
    </row>
    <row r="1091" spans="7:9">
      <c r="G1091" s="125"/>
      <c r="H1091" s="152"/>
      <c r="I1091" s="125"/>
    </row>
    <row r="1092" spans="7:9">
      <c r="G1092" s="125"/>
      <c r="H1092" s="152"/>
      <c r="I1092" s="125"/>
    </row>
    <row r="1093" spans="7:9">
      <c r="G1093" s="125"/>
      <c r="H1093" s="152"/>
      <c r="I1093" s="125"/>
    </row>
    <row r="1094" spans="7:9">
      <c r="G1094" s="125"/>
      <c r="H1094" s="152"/>
      <c r="I1094" s="125"/>
    </row>
    <row r="1095" spans="7:9">
      <c r="G1095" s="125"/>
      <c r="H1095" s="152"/>
      <c r="I1095" s="125"/>
    </row>
    <row r="1096" spans="7:9">
      <c r="G1096" s="125"/>
      <c r="H1096" s="152"/>
      <c r="I1096" s="125"/>
    </row>
    <row r="1097" spans="7:9">
      <c r="G1097" s="125"/>
      <c r="H1097" s="152"/>
      <c r="I1097" s="125"/>
    </row>
    <row r="1098" spans="7:9">
      <c r="G1098" s="125"/>
      <c r="H1098" s="152"/>
      <c r="I1098" s="125"/>
    </row>
    <row r="1099" spans="7:9">
      <c r="G1099" s="125"/>
      <c r="H1099" s="152"/>
      <c r="I1099" s="125"/>
    </row>
    <row r="1100" spans="7:9">
      <c r="G1100" s="125"/>
      <c r="H1100" s="152"/>
      <c r="I1100" s="125"/>
    </row>
    <row r="1101" spans="7:9">
      <c r="G1101" s="125"/>
      <c r="H1101" s="152"/>
      <c r="I1101" s="125"/>
    </row>
    <row r="1102" spans="7:9">
      <c r="G1102" s="125"/>
      <c r="H1102" s="152"/>
      <c r="I1102" s="125"/>
    </row>
    <row r="1103" spans="7:9">
      <c r="G1103" s="125"/>
      <c r="H1103" s="152"/>
      <c r="I1103" s="125"/>
    </row>
    <row r="1104" spans="7:9">
      <c r="G1104" s="125"/>
      <c r="H1104" s="152"/>
      <c r="I1104" s="125"/>
    </row>
    <row r="1105" spans="7:9">
      <c r="G1105" s="125"/>
      <c r="H1105" s="152"/>
      <c r="I1105" s="125"/>
    </row>
    <row r="1106" spans="7:9">
      <c r="G1106" s="125"/>
      <c r="H1106" s="152"/>
      <c r="I1106" s="125"/>
    </row>
    <row r="1107" spans="7:9">
      <c r="G1107" s="125"/>
      <c r="H1107" s="152"/>
      <c r="I1107" s="125"/>
    </row>
    <row r="1108" spans="7:9">
      <c r="G1108" s="125"/>
      <c r="H1108" s="152"/>
      <c r="I1108" s="125"/>
    </row>
    <row r="1109" spans="7:9">
      <c r="G1109" s="125"/>
      <c r="H1109" s="152"/>
      <c r="I1109" s="125"/>
    </row>
    <row r="1110" spans="7:9">
      <c r="G1110" s="125"/>
      <c r="H1110" s="152"/>
      <c r="I1110" s="125"/>
    </row>
    <row r="1111" spans="7:9">
      <c r="G1111" s="125"/>
      <c r="H1111" s="152"/>
      <c r="I1111" s="125"/>
    </row>
    <row r="1112" spans="7:9">
      <c r="G1112" s="125"/>
      <c r="H1112" s="152"/>
      <c r="I1112" s="125"/>
    </row>
    <row r="1113" spans="7:9">
      <c r="G1113" s="125"/>
      <c r="H1113" s="152"/>
      <c r="I1113" s="125"/>
    </row>
    <row r="1114" spans="7:9">
      <c r="G1114" s="125"/>
      <c r="H1114" s="152"/>
      <c r="I1114" s="125"/>
    </row>
    <row r="1115" spans="7:9">
      <c r="G1115" s="125"/>
      <c r="H1115" s="152"/>
      <c r="I1115" s="125"/>
    </row>
    <row r="1116" spans="7:9">
      <c r="G1116" s="125"/>
      <c r="H1116" s="152"/>
      <c r="I1116" s="125"/>
    </row>
    <row r="1117" spans="7:9">
      <c r="G1117" s="125"/>
      <c r="H1117" s="152"/>
      <c r="I1117" s="125"/>
    </row>
    <row r="1118" spans="7:9">
      <c r="G1118" s="125"/>
      <c r="H1118" s="152"/>
      <c r="I1118" s="125"/>
    </row>
    <row r="1119" spans="7:9">
      <c r="G1119" s="125"/>
      <c r="H1119" s="152"/>
      <c r="I1119" s="125"/>
    </row>
    <row r="1120" spans="7:9">
      <c r="G1120" s="125"/>
      <c r="H1120" s="152"/>
      <c r="I1120" s="125"/>
    </row>
    <row r="1121" spans="7:9">
      <c r="G1121" s="125"/>
      <c r="H1121" s="152"/>
      <c r="I1121" s="125"/>
    </row>
    <row r="1122" spans="7:9">
      <c r="G1122" s="125"/>
      <c r="H1122" s="152"/>
      <c r="I1122" s="125"/>
    </row>
    <row r="1123" spans="7:9">
      <c r="G1123" s="125"/>
      <c r="H1123" s="152"/>
      <c r="I1123" s="125"/>
    </row>
    <row r="1124" spans="7:9">
      <c r="G1124" s="125"/>
      <c r="H1124" s="152"/>
      <c r="I1124" s="125"/>
    </row>
    <row r="1125" spans="7:9">
      <c r="G1125" s="125"/>
      <c r="H1125" s="152"/>
      <c r="I1125" s="125"/>
    </row>
    <row r="1126" spans="7:9">
      <c r="G1126" s="125"/>
      <c r="H1126" s="152"/>
      <c r="I1126" s="125"/>
    </row>
    <row r="1127" spans="7:9">
      <c r="G1127" s="125"/>
      <c r="H1127" s="152"/>
      <c r="I1127" s="125"/>
    </row>
    <row r="1128" spans="7:9">
      <c r="G1128" s="125"/>
      <c r="H1128" s="152"/>
      <c r="I1128" s="125"/>
    </row>
    <row r="1129" spans="7:9">
      <c r="G1129" s="125"/>
      <c r="H1129" s="152"/>
      <c r="I1129" s="125"/>
    </row>
    <row r="1130" spans="7:9">
      <c r="G1130" s="125"/>
      <c r="H1130" s="152"/>
      <c r="I1130" s="125"/>
    </row>
    <row r="1131" spans="7:9">
      <c r="G1131" s="125"/>
      <c r="H1131" s="152"/>
      <c r="I1131" s="125"/>
    </row>
    <row r="1132" spans="7:9">
      <c r="G1132" s="125"/>
      <c r="H1132" s="152"/>
      <c r="I1132" s="125"/>
    </row>
    <row r="1133" spans="7:9">
      <c r="G1133" s="125"/>
      <c r="H1133" s="152"/>
      <c r="I1133" s="125"/>
    </row>
    <row r="1134" spans="7:9">
      <c r="G1134" s="125"/>
      <c r="H1134" s="152"/>
      <c r="I1134" s="125"/>
    </row>
    <row r="1135" spans="7:9">
      <c r="G1135" s="125"/>
      <c r="H1135" s="152"/>
      <c r="I1135" s="125"/>
    </row>
    <row r="1136" spans="7:9">
      <c r="G1136" s="125"/>
      <c r="H1136" s="152"/>
      <c r="I1136" s="125"/>
    </row>
    <row r="1137" spans="7:9">
      <c r="G1137" s="125"/>
      <c r="H1137" s="152"/>
      <c r="I1137" s="125"/>
    </row>
    <row r="1138" spans="7:9">
      <c r="G1138" s="125"/>
      <c r="H1138" s="152"/>
      <c r="I1138" s="125"/>
    </row>
    <row r="1139" spans="7:9">
      <c r="G1139" s="125"/>
      <c r="H1139" s="152"/>
      <c r="I1139" s="125"/>
    </row>
    <row r="1140" spans="7:9">
      <c r="G1140" s="125"/>
      <c r="H1140" s="152"/>
      <c r="I1140" s="125"/>
    </row>
    <row r="1141" spans="7:9">
      <c r="G1141" s="125"/>
      <c r="H1141" s="152"/>
      <c r="I1141" s="125"/>
    </row>
    <row r="1142" spans="7:9">
      <c r="G1142" s="125"/>
      <c r="H1142" s="152"/>
      <c r="I1142" s="125"/>
    </row>
    <row r="1143" spans="7:9">
      <c r="G1143" s="125"/>
      <c r="H1143" s="152"/>
      <c r="I1143" s="125"/>
    </row>
    <row r="1144" spans="7:9">
      <c r="G1144" s="125"/>
      <c r="H1144" s="152"/>
      <c r="I1144" s="125"/>
    </row>
    <row r="1145" spans="7:9">
      <c r="G1145" s="125"/>
      <c r="H1145" s="152"/>
      <c r="I1145" s="125"/>
    </row>
    <row r="1146" spans="7:9">
      <c r="G1146" s="125"/>
      <c r="H1146" s="152"/>
      <c r="I1146" s="125"/>
    </row>
    <row r="1147" spans="7:9">
      <c r="G1147" s="125"/>
      <c r="H1147" s="152"/>
      <c r="I1147" s="125"/>
    </row>
    <row r="1148" spans="7:9">
      <c r="G1148" s="125"/>
      <c r="H1148" s="152"/>
      <c r="I1148" s="125"/>
    </row>
    <row r="1149" spans="7:9">
      <c r="G1149" s="125"/>
      <c r="H1149" s="152"/>
      <c r="I1149" s="125"/>
    </row>
    <row r="1150" spans="7:9">
      <c r="G1150" s="125"/>
      <c r="H1150" s="152"/>
      <c r="I1150" s="125"/>
    </row>
    <row r="1151" spans="7:9">
      <c r="G1151" s="125"/>
      <c r="H1151" s="152"/>
      <c r="I1151" s="125"/>
    </row>
    <row r="1152" spans="7:9">
      <c r="G1152" s="125"/>
      <c r="H1152" s="152"/>
      <c r="I1152" s="125"/>
    </row>
    <row r="1153" spans="7:9">
      <c r="G1153" s="125"/>
      <c r="H1153" s="152"/>
      <c r="I1153" s="125"/>
    </row>
    <row r="1154" spans="7:9">
      <c r="G1154" s="125"/>
      <c r="H1154" s="152"/>
      <c r="I1154" s="125"/>
    </row>
    <row r="1155" spans="7:9">
      <c r="G1155" s="125"/>
      <c r="H1155" s="152"/>
      <c r="I1155" s="125"/>
    </row>
    <row r="1156" spans="7:9">
      <c r="G1156" s="125"/>
      <c r="H1156" s="152"/>
      <c r="I1156" s="125"/>
    </row>
    <row r="1157" spans="7:9">
      <c r="G1157" s="125"/>
      <c r="H1157" s="152"/>
      <c r="I1157" s="125"/>
    </row>
    <row r="1158" spans="7:9">
      <c r="G1158" s="125"/>
      <c r="H1158" s="152"/>
      <c r="I1158" s="125"/>
    </row>
    <row r="1159" spans="7:9">
      <c r="G1159" s="125"/>
      <c r="H1159" s="152"/>
      <c r="I1159" s="125"/>
    </row>
    <row r="1160" spans="7:9">
      <c r="G1160" s="125"/>
      <c r="H1160" s="152"/>
      <c r="I1160" s="125"/>
    </row>
    <row r="1161" spans="7:9">
      <c r="G1161" s="125"/>
      <c r="H1161" s="152"/>
      <c r="I1161" s="125"/>
    </row>
    <row r="1162" spans="7:9">
      <c r="G1162" s="125"/>
      <c r="H1162" s="152"/>
      <c r="I1162" s="125"/>
    </row>
    <row r="1163" spans="7:9">
      <c r="G1163" s="125"/>
      <c r="H1163" s="152"/>
      <c r="I1163" s="125"/>
    </row>
    <row r="1164" spans="7:9">
      <c r="G1164" s="125"/>
      <c r="H1164" s="152"/>
      <c r="I1164" s="125"/>
    </row>
    <row r="1165" spans="7:9">
      <c r="G1165" s="125"/>
      <c r="H1165" s="152"/>
      <c r="I1165" s="125"/>
    </row>
    <row r="1166" spans="7:9">
      <c r="G1166" s="125"/>
      <c r="H1166" s="152"/>
      <c r="I1166" s="125"/>
    </row>
    <row r="1167" spans="7:9">
      <c r="G1167" s="125"/>
      <c r="H1167" s="152"/>
      <c r="I1167" s="125"/>
    </row>
    <row r="1168" spans="7:9">
      <c r="G1168" s="125"/>
      <c r="H1168" s="152"/>
      <c r="I1168" s="125"/>
    </row>
    <row r="1169" spans="7:9">
      <c r="G1169" s="125"/>
      <c r="H1169" s="152"/>
      <c r="I1169" s="125"/>
    </row>
    <row r="1170" spans="7:9">
      <c r="G1170" s="125"/>
      <c r="H1170" s="152"/>
      <c r="I1170" s="125"/>
    </row>
    <row r="1171" spans="7:9">
      <c r="G1171" s="125"/>
      <c r="H1171" s="152"/>
      <c r="I1171" s="125"/>
    </row>
    <row r="1172" spans="7:9">
      <c r="G1172" s="125"/>
      <c r="H1172" s="152"/>
      <c r="I1172" s="125"/>
    </row>
    <row r="1173" spans="7:9">
      <c r="G1173" s="125"/>
      <c r="H1173" s="152"/>
      <c r="I1173" s="125"/>
    </row>
    <row r="1174" spans="7:9">
      <c r="G1174" s="125"/>
      <c r="H1174" s="152"/>
      <c r="I1174" s="125"/>
    </row>
    <row r="1175" spans="7:9">
      <c r="G1175" s="125"/>
      <c r="H1175" s="152"/>
      <c r="I1175" s="125"/>
    </row>
    <row r="1176" spans="7:9">
      <c r="G1176" s="125"/>
      <c r="H1176" s="152"/>
      <c r="I1176" s="125"/>
    </row>
    <row r="1177" spans="7:9">
      <c r="G1177" s="125"/>
      <c r="H1177" s="152"/>
      <c r="I1177" s="125"/>
    </row>
    <row r="1178" spans="7:9">
      <c r="G1178" s="125"/>
      <c r="H1178" s="152"/>
      <c r="I1178" s="125"/>
    </row>
    <row r="1179" spans="7:9">
      <c r="G1179" s="125"/>
      <c r="H1179" s="152"/>
      <c r="I1179" s="125"/>
    </row>
    <row r="1180" spans="7:9">
      <c r="G1180" s="125"/>
      <c r="H1180" s="152"/>
      <c r="I1180" s="125"/>
    </row>
    <row r="1181" spans="7:9">
      <c r="G1181" s="125"/>
      <c r="H1181" s="152"/>
      <c r="I1181" s="125"/>
    </row>
    <row r="1182" spans="7:9">
      <c r="G1182" s="125"/>
      <c r="H1182" s="152"/>
      <c r="I1182" s="125"/>
    </row>
    <row r="1183" spans="7:9">
      <c r="G1183" s="125"/>
      <c r="H1183" s="152"/>
      <c r="I1183" s="125"/>
    </row>
    <row r="1184" spans="7:9">
      <c r="G1184" s="125"/>
      <c r="H1184" s="152"/>
      <c r="I1184" s="125"/>
    </row>
    <row r="1185" spans="7:9">
      <c r="G1185" s="125"/>
      <c r="H1185" s="152"/>
      <c r="I1185" s="125"/>
    </row>
    <row r="1186" spans="7:9">
      <c r="G1186" s="125"/>
      <c r="H1186" s="152"/>
      <c r="I1186" s="125"/>
    </row>
    <row r="1187" spans="7:9">
      <c r="G1187" s="125"/>
      <c r="H1187" s="152"/>
      <c r="I1187" s="125"/>
    </row>
    <row r="1188" spans="7:9">
      <c r="G1188" s="125"/>
      <c r="H1188" s="152"/>
      <c r="I1188" s="125"/>
    </row>
    <row r="1189" spans="7:9">
      <c r="G1189" s="125"/>
      <c r="H1189" s="152"/>
      <c r="I1189" s="125"/>
    </row>
    <row r="1190" spans="7:9">
      <c r="G1190" s="125"/>
      <c r="H1190" s="152"/>
      <c r="I1190" s="125"/>
    </row>
    <row r="1191" spans="7:9">
      <c r="G1191" s="125"/>
      <c r="H1191" s="152"/>
      <c r="I1191" s="125"/>
    </row>
    <row r="1192" spans="7:9">
      <c r="G1192" s="125"/>
      <c r="H1192" s="152"/>
      <c r="I1192" s="125"/>
    </row>
    <row r="1193" spans="7:9">
      <c r="G1193" s="125"/>
      <c r="H1193" s="152"/>
      <c r="I1193" s="125"/>
    </row>
    <row r="1194" spans="7:9">
      <c r="G1194" s="125"/>
      <c r="H1194" s="152"/>
      <c r="I1194" s="125"/>
    </row>
    <row r="1195" spans="7:9">
      <c r="G1195" s="125"/>
      <c r="H1195" s="152"/>
      <c r="I1195" s="125"/>
    </row>
    <row r="1196" spans="7:9">
      <c r="G1196" s="125"/>
      <c r="H1196" s="152"/>
      <c r="I1196" s="125"/>
    </row>
    <row r="1197" spans="7:9">
      <c r="G1197" s="125"/>
      <c r="H1197" s="152"/>
      <c r="I1197" s="125"/>
    </row>
    <row r="1198" spans="7:9">
      <c r="G1198" s="125"/>
      <c r="H1198" s="152"/>
      <c r="I1198" s="125"/>
    </row>
    <row r="1199" spans="7:9">
      <c r="G1199" s="125"/>
      <c r="H1199" s="152"/>
      <c r="I1199" s="125"/>
    </row>
    <row r="1200" spans="7:9">
      <c r="G1200" s="125"/>
      <c r="H1200" s="152"/>
      <c r="I1200" s="125"/>
    </row>
    <row r="1201" spans="7:9">
      <c r="G1201" s="125"/>
      <c r="H1201" s="152"/>
      <c r="I1201" s="125"/>
    </row>
    <row r="1202" spans="7:9">
      <c r="G1202" s="125"/>
      <c r="H1202" s="152"/>
      <c r="I1202" s="125"/>
    </row>
    <row r="1203" spans="7:9">
      <c r="G1203" s="125"/>
      <c r="H1203" s="152"/>
      <c r="I1203" s="125"/>
    </row>
    <row r="1204" spans="7:9">
      <c r="G1204" s="125"/>
      <c r="H1204" s="152"/>
      <c r="I1204" s="125"/>
    </row>
    <row r="1205" spans="7:9">
      <c r="G1205" s="125"/>
      <c r="H1205" s="152"/>
      <c r="I1205" s="125"/>
    </row>
    <row r="1206" spans="7:9">
      <c r="G1206" s="125"/>
      <c r="H1206" s="152"/>
      <c r="I1206" s="125"/>
    </row>
    <row r="1207" spans="7:9">
      <c r="G1207" s="125"/>
      <c r="H1207" s="152"/>
      <c r="I1207" s="125"/>
    </row>
    <row r="1208" spans="7:9">
      <c r="G1208" s="125"/>
      <c r="H1208" s="152"/>
      <c r="I1208" s="125"/>
    </row>
    <row r="1209" spans="7:9">
      <c r="G1209" s="125"/>
      <c r="H1209" s="152"/>
      <c r="I1209" s="125"/>
    </row>
    <row r="1210" spans="7:9">
      <c r="G1210" s="125"/>
      <c r="H1210" s="152"/>
      <c r="I1210" s="125"/>
    </row>
    <row r="1211" spans="7:9">
      <c r="G1211" s="125"/>
      <c r="H1211" s="152"/>
      <c r="I1211" s="125"/>
    </row>
    <row r="1212" spans="7:9">
      <c r="G1212" s="125"/>
      <c r="H1212" s="152"/>
      <c r="I1212" s="125"/>
    </row>
    <row r="1213" spans="7:9">
      <c r="G1213" s="125"/>
      <c r="H1213" s="152"/>
      <c r="I1213" s="125"/>
    </row>
    <row r="1214" spans="7:9">
      <c r="G1214" s="125"/>
      <c r="H1214" s="152"/>
      <c r="I1214" s="125"/>
    </row>
    <row r="1215" spans="7:9">
      <c r="G1215" s="125"/>
      <c r="H1215" s="152"/>
      <c r="I1215" s="125"/>
    </row>
    <row r="1216" spans="7:9">
      <c r="G1216" s="125"/>
      <c r="H1216" s="152"/>
      <c r="I1216" s="125"/>
    </row>
    <row r="1217" spans="7:9">
      <c r="G1217" s="125"/>
      <c r="H1217" s="152"/>
      <c r="I1217" s="125"/>
    </row>
    <row r="1218" spans="7:9">
      <c r="G1218" s="125"/>
      <c r="H1218" s="152"/>
      <c r="I1218" s="125"/>
    </row>
    <row r="1219" spans="7:9">
      <c r="G1219" s="125"/>
      <c r="H1219" s="152"/>
      <c r="I1219" s="125"/>
    </row>
    <row r="1220" spans="7:9">
      <c r="G1220" s="125"/>
      <c r="H1220" s="152"/>
      <c r="I1220" s="125"/>
    </row>
    <row r="1221" spans="7:9">
      <c r="G1221" s="125"/>
      <c r="H1221" s="152"/>
      <c r="I1221" s="125"/>
    </row>
    <row r="1222" spans="7:9">
      <c r="G1222" s="125"/>
      <c r="H1222" s="152"/>
      <c r="I1222" s="125"/>
    </row>
    <row r="1223" spans="7:9">
      <c r="G1223" s="125"/>
      <c r="H1223" s="152"/>
      <c r="I1223" s="125"/>
    </row>
    <row r="1224" spans="7:9">
      <c r="G1224" s="125"/>
      <c r="H1224" s="152"/>
      <c r="I1224" s="125"/>
    </row>
    <row r="1225" spans="7:9">
      <c r="G1225" s="125"/>
      <c r="H1225" s="152"/>
      <c r="I1225" s="125"/>
    </row>
    <row r="1226" spans="7:9">
      <c r="G1226" s="125"/>
      <c r="H1226" s="152"/>
      <c r="I1226" s="125"/>
    </row>
    <row r="1227" spans="7:9">
      <c r="G1227" s="125"/>
      <c r="H1227" s="152"/>
      <c r="I1227" s="125"/>
    </row>
    <row r="1228" spans="7:9">
      <c r="G1228" s="125"/>
      <c r="H1228" s="152"/>
      <c r="I1228" s="125"/>
    </row>
    <row r="1229" spans="7:9">
      <c r="G1229" s="125"/>
      <c r="H1229" s="152"/>
      <c r="I1229" s="125"/>
    </row>
    <row r="1230" spans="7:9">
      <c r="G1230" s="125"/>
      <c r="H1230" s="152"/>
      <c r="I1230" s="125"/>
    </row>
    <row r="1231" spans="7:9">
      <c r="G1231" s="125"/>
      <c r="H1231" s="152"/>
      <c r="I1231" s="125"/>
    </row>
    <row r="1232" spans="7:9">
      <c r="G1232" s="125"/>
      <c r="H1232" s="152"/>
      <c r="I1232" s="125"/>
    </row>
    <row r="1233" spans="7:9">
      <c r="G1233" s="125"/>
      <c r="H1233" s="152"/>
      <c r="I1233" s="125"/>
    </row>
    <row r="1234" spans="7:9">
      <c r="G1234" s="125"/>
      <c r="H1234" s="152"/>
      <c r="I1234" s="125"/>
    </row>
    <row r="1235" spans="7:9">
      <c r="G1235" s="125"/>
      <c r="H1235" s="152"/>
      <c r="I1235" s="125"/>
    </row>
    <row r="1236" spans="7:9">
      <c r="G1236" s="125"/>
      <c r="H1236" s="152"/>
      <c r="I1236" s="125"/>
    </row>
    <row r="1237" spans="7:9">
      <c r="G1237" s="125"/>
      <c r="H1237" s="152"/>
      <c r="I1237" s="125"/>
    </row>
    <row r="1238" spans="7:9">
      <c r="G1238" s="125"/>
      <c r="H1238" s="152"/>
      <c r="I1238" s="125"/>
    </row>
    <row r="1239" spans="7:9">
      <c r="G1239" s="125"/>
      <c r="H1239" s="152"/>
      <c r="I1239" s="125"/>
    </row>
    <row r="1240" spans="7:9">
      <c r="G1240" s="125"/>
      <c r="H1240" s="152"/>
      <c r="I1240" s="125"/>
    </row>
    <row r="1241" spans="7:9">
      <c r="G1241" s="125"/>
      <c r="H1241" s="152"/>
      <c r="I1241" s="125"/>
    </row>
    <row r="1242" spans="7:9">
      <c r="G1242" s="125"/>
      <c r="H1242" s="152"/>
      <c r="I1242" s="125"/>
    </row>
    <row r="1243" spans="7:9">
      <c r="G1243" s="125"/>
      <c r="H1243" s="152"/>
      <c r="I1243" s="125"/>
    </row>
    <row r="1244" spans="7:9">
      <c r="G1244" s="125"/>
      <c r="H1244" s="152"/>
      <c r="I1244" s="125"/>
    </row>
    <row r="1245" spans="7:9">
      <c r="G1245" s="125"/>
      <c r="H1245" s="152"/>
      <c r="I1245" s="125"/>
    </row>
    <row r="1246" spans="7:9">
      <c r="G1246" s="125"/>
      <c r="H1246" s="152"/>
      <c r="I1246" s="125"/>
    </row>
    <row r="1247" spans="7:9">
      <c r="G1247" s="125"/>
      <c r="H1247" s="152"/>
      <c r="I1247" s="125"/>
    </row>
    <row r="1248" spans="7:9">
      <c r="G1248" s="125"/>
      <c r="H1248" s="152"/>
      <c r="I1248" s="125"/>
    </row>
    <row r="1249" spans="7:9">
      <c r="G1249" s="125"/>
      <c r="H1249" s="152"/>
      <c r="I1249" s="125"/>
    </row>
    <row r="1250" spans="7:9">
      <c r="G1250" s="125"/>
      <c r="H1250" s="152"/>
      <c r="I1250" s="125"/>
    </row>
    <row r="1251" spans="7:9">
      <c r="G1251" s="125"/>
      <c r="H1251" s="152"/>
      <c r="I1251" s="125"/>
    </row>
    <row r="1252" spans="7:9">
      <c r="G1252" s="125"/>
      <c r="H1252" s="152"/>
      <c r="I1252" s="125"/>
    </row>
    <row r="1253" spans="7:9">
      <c r="G1253" s="125"/>
      <c r="H1253" s="152"/>
      <c r="I1253" s="125"/>
    </row>
    <row r="1254" spans="7:9">
      <c r="G1254" s="125"/>
      <c r="H1254" s="152"/>
      <c r="I1254" s="125"/>
    </row>
    <row r="1255" spans="7:9">
      <c r="G1255" s="125"/>
      <c r="H1255" s="152"/>
      <c r="I1255" s="125"/>
    </row>
    <row r="1256" spans="7:9">
      <c r="G1256" s="125"/>
      <c r="H1256" s="152"/>
      <c r="I1256" s="125"/>
    </row>
    <row r="1257" spans="7:9">
      <c r="G1257" s="125"/>
      <c r="H1257" s="152"/>
      <c r="I1257" s="125"/>
    </row>
    <row r="1258" spans="7:9">
      <c r="G1258" s="125"/>
      <c r="H1258" s="152"/>
      <c r="I1258" s="125"/>
    </row>
    <row r="1259" spans="7:9">
      <c r="G1259" s="125"/>
      <c r="H1259" s="152"/>
      <c r="I1259" s="125"/>
    </row>
    <row r="1260" spans="7:9">
      <c r="G1260" s="125"/>
      <c r="H1260" s="152"/>
      <c r="I1260" s="125"/>
    </row>
    <row r="1261" spans="7:9">
      <c r="G1261" s="125"/>
      <c r="H1261" s="152"/>
      <c r="I1261" s="125"/>
    </row>
    <row r="1262" spans="7:9">
      <c r="G1262" s="125"/>
      <c r="H1262" s="152"/>
      <c r="I1262" s="125"/>
    </row>
    <row r="1263" spans="7:9">
      <c r="G1263" s="125"/>
      <c r="H1263" s="152"/>
      <c r="I1263" s="125"/>
    </row>
    <row r="1264" spans="7:9">
      <c r="G1264" s="125"/>
      <c r="H1264" s="152"/>
      <c r="I1264" s="125"/>
    </row>
    <row r="1265" spans="7:9">
      <c r="G1265" s="125"/>
      <c r="H1265" s="152"/>
      <c r="I1265" s="125"/>
    </row>
    <row r="1266" spans="7:9">
      <c r="G1266" s="125"/>
      <c r="H1266" s="152"/>
      <c r="I1266" s="125"/>
    </row>
    <row r="1267" spans="7:9">
      <c r="G1267" s="125"/>
      <c r="H1267" s="152"/>
      <c r="I1267" s="125"/>
    </row>
    <row r="1268" spans="7:9">
      <c r="G1268" s="125"/>
      <c r="H1268" s="152"/>
      <c r="I1268" s="125"/>
    </row>
    <row r="1269" spans="7:9">
      <c r="G1269" s="125"/>
      <c r="H1269" s="152"/>
      <c r="I1269" s="125"/>
    </row>
    <row r="1270" spans="7:9">
      <c r="G1270" s="125"/>
      <c r="H1270" s="152"/>
      <c r="I1270" s="125"/>
    </row>
    <row r="1271" spans="7:9">
      <c r="G1271" s="125"/>
      <c r="H1271" s="152"/>
      <c r="I1271" s="125"/>
    </row>
    <row r="1272" spans="7:9">
      <c r="G1272" s="125"/>
      <c r="H1272" s="152"/>
      <c r="I1272" s="125"/>
    </row>
    <row r="1273" spans="7:9">
      <c r="G1273" s="125"/>
      <c r="H1273" s="152"/>
      <c r="I1273" s="125"/>
    </row>
    <row r="1274" spans="7:9">
      <c r="G1274" s="125"/>
      <c r="H1274" s="152"/>
      <c r="I1274" s="125"/>
    </row>
    <row r="1275" spans="7:9">
      <c r="G1275" s="125"/>
      <c r="H1275" s="152"/>
      <c r="I1275" s="125"/>
    </row>
    <row r="1276" spans="7:9">
      <c r="G1276" s="125"/>
      <c r="H1276" s="152"/>
      <c r="I1276" s="125"/>
    </row>
    <row r="1277" spans="7:9">
      <c r="G1277" s="125"/>
      <c r="H1277" s="152"/>
      <c r="I1277" s="125"/>
    </row>
    <row r="1278" spans="7:9">
      <c r="G1278" s="125"/>
      <c r="H1278" s="152"/>
      <c r="I1278" s="125"/>
    </row>
    <row r="1279" spans="7:9">
      <c r="G1279" s="125"/>
      <c r="H1279" s="152"/>
      <c r="I1279" s="125"/>
    </row>
    <row r="1280" spans="7:9">
      <c r="G1280" s="125"/>
      <c r="H1280" s="152"/>
      <c r="I1280" s="125"/>
    </row>
    <row r="1281" spans="7:9">
      <c r="G1281" s="125"/>
      <c r="H1281" s="152"/>
      <c r="I1281" s="125"/>
    </row>
    <row r="1282" spans="7:9">
      <c r="G1282" s="125"/>
      <c r="H1282" s="152"/>
      <c r="I1282" s="125"/>
    </row>
    <row r="1283" spans="7:9">
      <c r="G1283" s="125"/>
      <c r="H1283" s="152"/>
      <c r="I1283" s="125"/>
    </row>
    <row r="1284" spans="7:9">
      <c r="G1284" s="125"/>
      <c r="H1284" s="152"/>
      <c r="I1284" s="125"/>
    </row>
    <row r="1285" spans="7:9">
      <c r="G1285" s="125"/>
      <c r="H1285" s="152"/>
      <c r="I1285" s="125"/>
    </row>
    <row r="1286" spans="7:9">
      <c r="G1286" s="125"/>
      <c r="H1286" s="152"/>
      <c r="I1286" s="125"/>
    </row>
    <row r="1287" spans="7:9">
      <c r="G1287" s="125"/>
      <c r="H1287" s="152"/>
      <c r="I1287" s="125"/>
    </row>
    <row r="1288" spans="7:9">
      <c r="G1288" s="125"/>
      <c r="H1288" s="152"/>
      <c r="I1288" s="125"/>
    </row>
    <row r="1289" spans="7:9">
      <c r="G1289" s="125"/>
      <c r="H1289" s="152"/>
      <c r="I1289" s="125"/>
    </row>
    <row r="1290" spans="7:9">
      <c r="G1290" s="125"/>
      <c r="H1290" s="152"/>
      <c r="I1290" s="125"/>
    </row>
    <row r="1291" spans="7:9">
      <c r="G1291" s="125"/>
      <c r="H1291" s="152"/>
      <c r="I1291" s="125"/>
    </row>
    <row r="1292" spans="7:9">
      <c r="G1292" s="125"/>
      <c r="H1292" s="152"/>
      <c r="I1292" s="125"/>
    </row>
    <row r="1293" spans="7:9">
      <c r="G1293" s="125"/>
      <c r="H1293" s="152"/>
      <c r="I1293" s="125"/>
    </row>
    <row r="1294" spans="7:9">
      <c r="G1294" s="125"/>
      <c r="H1294" s="152"/>
      <c r="I1294" s="125"/>
    </row>
    <row r="1295" spans="7:9">
      <c r="G1295" s="125"/>
      <c r="H1295" s="152"/>
      <c r="I1295" s="125"/>
    </row>
    <row r="1296" spans="7:9">
      <c r="G1296" s="125"/>
      <c r="H1296" s="152"/>
      <c r="I1296" s="125"/>
    </row>
    <row r="1297" spans="7:9">
      <c r="G1297" s="125"/>
      <c r="H1297" s="152"/>
      <c r="I1297" s="125"/>
    </row>
    <row r="1298" spans="7:9">
      <c r="G1298" s="125"/>
      <c r="H1298" s="152"/>
      <c r="I1298" s="125"/>
    </row>
    <row r="1299" spans="7:9">
      <c r="G1299" s="125"/>
      <c r="H1299" s="152"/>
      <c r="I1299" s="125"/>
    </row>
    <row r="1300" spans="7:9">
      <c r="G1300" s="125"/>
      <c r="H1300" s="152"/>
      <c r="I1300" s="125"/>
    </row>
    <row r="1301" spans="7:9">
      <c r="G1301" s="125"/>
      <c r="H1301" s="152"/>
      <c r="I1301" s="125"/>
    </row>
    <row r="1302" spans="7:9">
      <c r="G1302" s="125"/>
      <c r="H1302" s="152"/>
      <c r="I1302" s="125"/>
    </row>
    <row r="1303" spans="7:9">
      <c r="G1303" s="125"/>
      <c r="H1303" s="152"/>
      <c r="I1303" s="125"/>
    </row>
    <row r="1304" spans="7:9">
      <c r="G1304" s="125"/>
      <c r="H1304" s="152"/>
      <c r="I1304" s="125"/>
    </row>
    <row r="1305" spans="7:9">
      <c r="G1305" s="125"/>
      <c r="H1305" s="152"/>
      <c r="I1305" s="125"/>
    </row>
    <row r="1306" spans="7:9">
      <c r="G1306" s="125"/>
      <c r="H1306" s="152"/>
      <c r="I1306" s="125"/>
    </row>
    <row r="1307" spans="7:9">
      <c r="G1307" s="125"/>
      <c r="H1307" s="152"/>
      <c r="I1307" s="125"/>
    </row>
    <row r="1308" spans="7:9">
      <c r="G1308" s="125"/>
      <c r="H1308" s="152"/>
      <c r="I1308" s="125"/>
    </row>
    <row r="1309" spans="7:9">
      <c r="G1309" s="125"/>
      <c r="H1309" s="152"/>
      <c r="I1309" s="125"/>
    </row>
    <row r="1310" spans="7:9">
      <c r="G1310" s="125"/>
      <c r="H1310" s="152"/>
      <c r="I1310" s="125"/>
    </row>
    <row r="1311" spans="7:9">
      <c r="G1311" s="125"/>
      <c r="H1311" s="152"/>
      <c r="I1311" s="125"/>
    </row>
    <row r="1312" spans="7:9">
      <c r="G1312" s="125"/>
      <c r="H1312" s="152"/>
      <c r="I1312" s="125"/>
    </row>
    <row r="1313" spans="7:9">
      <c r="G1313" s="125"/>
      <c r="H1313" s="152"/>
      <c r="I1313" s="125"/>
    </row>
    <row r="1314" spans="7:9">
      <c r="G1314" s="125"/>
      <c r="H1314" s="152"/>
      <c r="I1314" s="125"/>
    </row>
    <row r="1315" spans="7:9">
      <c r="G1315" s="125"/>
      <c r="H1315" s="152"/>
      <c r="I1315" s="125"/>
    </row>
    <row r="1316" spans="7:9">
      <c r="G1316" s="125"/>
      <c r="H1316" s="152"/>
      <c r="I1316" s="125"/>
    </row>
    <row r="1317" spans="7:9">
      <c r="G1317" s="125"/>
      <c r="H1317" s="152"/>
      <c r="I1317" s="125"/>
    </row>
    <row r="1318" spans="7:9">
      <c r="G1318" s="125"/>
      <c r="H1318" s="152"/>
      <c r="I1318" s="125"/>
    </row>
    <row r="1319" spans="7:9">
      <c r="G1319" s="125"/>
      <c r="H1319" s="152"/>
      <c r="I1319" s="125"/>
    </row>
    <row r="1320" spans="7:9">
      <c r="G1320" s="125"/>
      <c r="H1320" s="152"/>
      <c r="I1320" s="125"/>
    </row>
    <row r="1321" spans="7:9">
      <c r="G1321" s="125"/>
      <c r="H1321" s="152"/>
      <c r="I1321" s="125"/>
    </row>
    <row r="1322" spans="7:9">
      <c r="G1322" s="125"/>
      <c r="H1322" s="152"/>
      <c r="I1322" s="125"/>
    </row>
    <row r="1323" spans="7:9">
      <c r="G1323" s="125"/>
      <c r="H1323" s="152"/>
      <c r="I1323" s="125"/>
    </row>
    <row r="1324" spans="7:9">
      <c r="G1324" s="125"/>
      <c r="H1324" s="152"/>
      <c r="I1324" s="125"/>
    </row>
    <row r="1325" spans="7:9">
      <c r="G1325" s="125"/>
      <c r="H1325" s="152"/>
      <c r="I1325" s="125"/>
    </row>
    <row r="1326" spans="7:9">
      <c r="G1326" s="125"/>
      <c r="H1326" s="152"/>
      <c r="I1326" s="125"/>
    </row>
    <row r="1327" spans="7:9">
      <c r="G1327" s="125"/>
      <c r="H1327" s="152"/>
      <c r="I1327" s="125"/>
    </row>
    <row r="1328" spans="7:9">
      <c r="G1328" s="125"/>
      <c r="H1328" s="152"/>
      <c r="I1328" s="125"/>
    </row>
    <row r="1329" spans="7:9">
      <c r="G1329" s="125"/>
      <c r="H1329" s="152"/>
      <c r="I1329" s="125"/>
    </row>
    <row r="1330" spans="7:9">
      <c r="G1330" s="125"/>
      <c r="H1330" s="152"/>
      <c r="I1330" s="125"/>
    </row>
    <row r="1331" spans="7:9">
      <c r="G1331" s="125"/>
      <c r="H1331" s="152"/>
      <c r="I1331" s="125"/>
    </row>
    <row r="1332" spans="7:9">
      <c r="G1332" s="125"/>
      <c r="H1332" s="152"/>
      <c r="I1332" s="125"/>
    </row>
    <row r="1333" spans="7:9">
      <c r="G1333" s="125"/>
      <c r="H1333" s="152"/>
      <c r="I1333" s="125"/>
    </row>
    <row r="1334" spans="7:9">
      <c r="G1334" s="125"/>
      <c r="H1334" s="152"/>
      <c r="I1334" s="125"/>
    </row>
    <row r="1335" spans="7:9">
      <c r="G1335" s="125"/>
      <c r="H1335" s="152"/>
      <c r="I1335" s="125"/>
    </row>
    <row r="1336" spans="7:9">
      <c r="G1336" s="125"/>
      <c r="H1336" s="152"/>
      <c r="I1336" s="125"/>
    </row>
    <row r="1337" spans="7:9">
      <c r="G1337" s="125"/>
      <c r="H1337" s="152"/>
      <c r="I1337" s="125"/>
    </row>
    <row r="1338" spans="7:9">
      <c r="G1338" s="125"/>
      <c r="H1338" s="152"/>
      <c r="I1338" s="125"/>
    </row>
    <row r="1339" spans="7:9">
      <c r="G1339" s="125"/>
      <c r="H1339" s="152"/>
      <c r="I1339" s="125"/>
    </row>
    <row r="1340" spans="7:9">
      <c r="G1340" s="125"/>
      <c r="H1340" s="152"/>
      <c r="I1340" s="125"/>
    </row>
    <row r="1341" spans="7:9">
      <c r="G1341" s="125"/>
      <c r="H1341" s="152"/>
      <c r="I1341" s="125"/>
    </row>
    <row r="1342" spans="7:9">
      <c r="G1342" s="125"/>
      <c r="H1342" s="152"/>
      <c r="I1342" s="125"/>
    </row>
    <row r="1343" spans="7:9">
      <c r="G1343" s="125"/>
      <c r="H1343" s="152"/>
      <c r="I1343" s="125"/>
    </row>
    <row r="1344" spans="7:9">
      <c r="G1344" s="125"/>
      <c r="H1344" s="152"/>
      <c r="I1344" s="125"/>
    </row>
    <row r="1345" spans="7:9">
      <c r="G1345" s="125"/>
      <c r="H1345" s="152"/>
      <c r="I1345" s="125"/>
    </row>
    <row r="1346" spans="7:9">
      <c r="G1346" s="125"/>
      <c r="H1346" s="152"/>
      <c r="I1346" s="125"/>
    </row>
    <row r="1347" spans="7:9">
      <c r="G1347" s="125"/>
      <c r="H1347" s="152"/>
      <c r="I1347" s="125"/>
    </row>
    <row r="1348" spans="7:9">
      <c r="G1348" s="125"/>
      <c r="H1348" s="152"/>
      <c r="I1348" s="125"/>
    </row>
    <row r="1349" spans="7:9">
      <c r="G1349" s="125"/>
      <c r="H1349" s="152"/>
      <c r="I1349" s="125"/>
    </row>
    <row r="1350" spans="7:9">
      <c r="G1350" s="125"/>
      <c r="H1350" s="152"/>
      <c r="I1350" s="125"/>
    </row>
    <row r="1351" spans="7:9">
      <c r="G1351" s="125"/>
      <c r="H1351" s="152"/>
      <c r="I1351" s="125"/>
    </row>
    <row r="1352" spans="7:9">
      <c r="G1352" s="125"/>
      <c r="H1352" s="152"/>
      <c r="I1352" s="125"/>
    </row>
    <row r="1353" spans="7:9">
      <c r="G1353" s="125"/>
      <c r="H1353" s="152"/>
      <c r="I1353" s="125"/>
    </row>
    <row r="1354" spans="7:9">
      <c r="G1354" s="125"/>
      <c r="H1354" s="152"/>
      <c r="I1354" s="125"/>
    </row>
  </sheetData>
  <mergeCells count="5">
    <mergeCell ref="B3:C3"/>
    <mergeCell ref="B1:C1"/>
    <mergeCell ref="Y2:Z2"/>
    <mergeCell ref="M3:P3"/>
    <mergeCell ref="G3:I3"/>
  </mergeCells>
  <conditionalFormatting sqref="J2">
    <cfRule type="cellIs" dxfId="16" priority="4" operator="equal">
      <formula>"Mapping Complete"</formula>
    </cfRule>
  </conditionalFormatting>
  <conditionalFormatting sqref="L2">
    <cfRule type="cellIs" dxfId="15" priority="3" operator="equal">
      <formula>"Mapping Complete"</formula>
    </cfRule>
  </conditionalFormatting>
  <conditionalFormatting sqref="K5:K7">
    <cfRule type="cellIs" dxfId="14" priority="2" operator="equal">
      <formula>"Map"</formula>
    </cfRule>
  </conditionalFormatting>
  <conditionalFormatting sqref="K2">
    <cfRule type="cellIs" dxfId="13" priority="1" operator="equal">
      <formula>"Mapping Complete"</formula>
    </cfRule>
  </conditionalFormatting>
  <dataValidations count="1">
    <dataValidation type="list" allowBlank="1" showInputMessage="1" showErrorMessage="1" sqref="R2" xr:uid="{75C26A0F-ACD1-4440-8B84-42F3DDA9A012}">
      <formula1>SelectClass</formula1>
    </dataValidation>
  </dataValidations>
  <hyperlinks>
    <hyperlink ref="C19" location="Menu!A1" tooltip="Go to Menu" display=" select the year and reporting month" xr:uid="{CA81B67C-B795-4736-87A4-8CE631DB0FC2}"/>
  </hyperlinks>
  <pageMargins left="0.51181102362204722" right="0.11811023622047245" top="0.35433070866141736" bottom="0.74803149606299213" header="0.31496062992125984" footer="0.31496062992125984"/>
  <pageSetup paperSize="9" scale="80" fitToWidth="2" orientation="landscape" horizontalDpi="4294967293" verticalDpi="4294967293" r:id="rId1"/>
  <headerFooter>
    <oddFooter>&amp;L&amp;"-,Italic"&amp;10&amp;D, &amp;T&amp;R&amp;10Page &amp;P of &amp;N</oddFooter>
  </headerFooter>
  <drawing r:id="rId2"/>
  <legacyDrawing r:id="rId3"/>
  <tableParts count="2"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A746E-AC23-4DBD-871E-8CDFD5F9C2AC}">
  <sheetPr codeName="Sheet5">
    <tabColor rgb="FF00B050"/>
  </sheetPr>
  <dimension ref="D2:J40"/>
  <sheetViews>
    <sheetView showGridLines="0" workbookViewId="0">
      <pane ySplit="2" topLeftCell="A3" activePane="bottomLeft" state="frozen"/>
      <selection pane="bottomLeft" activeCell="D2" sqref="D2:J2"/>
    </sheetView>
  </sheetViews>
  <sheetFormatPr defaultColWidth="8.85546875" defaultRowHeight="15"/>
  <cols>
    <col min="1" max="3" width="8.85546875" style="180"/>
    <col min="4" max="4" width="8.85546875" style="211"/>
    <col min="5" max="5" width="36.28515625" style="180" customWidth="1"/>
    <col min="6" max="6" width="8.85546875" style="180"/>
    <col min="7" max="7" width="9.5703125" style="180" customWidth="1"/>
    <col min="8" max="8" width="10.5703125" style="180" customWidth="1"/>
    <col min="9" max="9" width="9.85546875" style="180" customWidth="1"/>
    <col min="10" max="10" width="17" style="180" customWidth="1"/>
    <col min="11" max="16384" width="8.85546875" style="180"/>
  </cols>
  <sheetData>
    <row r="2" spans="4:10" ht="36">
      <c r="D2" s="274" t="s">
        <v>337</v>
      </c>
      <c r="E2" s="274"/>
      <c r="F2" s="274"/>
      <c r="G2" s="274"/>
      <c r="H2" s="274"/>
      <c r="I2" s="274"/>
      <c r="J2" s="274"/>
    </row>
    <row r="3" spans="4:10" ht="10.9" customHeight="1"/>
    <row r="4" spans="4:10" ht="19.149999999999999" customHeight="1">
      <c r="D4" s="218" t="s">
        <v>324</v>
      </c>
      <c r="E4" s="219" t="s">
        <v>338</v>
      </c>
    </row>
    <row r="5" spans="4:10" ht="18.600000000000001" customHeight="1">
      <c r="D5" s="212">
        <v>1</v>
      </c>
      <c r="E5" s="213" t="s">
        <v>325</v>
      </c>
      <c r="F5" s="213"/>
      <c r="G5" s="213"/>
      <c r="H5" s="214"/>
      <c r="I5" s="3"/>
      <c r="J5" s="220" t="s">
        <v>342</v>
      </c>
    </row>
    <row r="6" spans="4:10" ht="18.75">
      <c r="D6" s="212"/>
      <c r="E6" s="213"/>
      <c r="F6" s="213"/>
      <c r="G6" s="213"/>
      <c r="H6" s="213"/>
      <c r="I6" s="213"/>
      <c r="J6" s="213"/>
    </row>
    <row r="7" spans="4:10" ht="18.75">
      <c r="D7" s="212"/>
      <c r="E7" s="213" t="s">
        <v>341</v>
      </c>
      <c r="F7" s="213"/>
      <c r="G7" s="213"/>
      <c r="H7" s="215" t="str">
        <f>IF(VelixoReportsConnections!A1="","Connection waiting to be created",VelixoReportsConnections!A1)</f>
        <v>Connection waiting to be created</v>
      </c>
      <c r="I7" s="214"/>
      <c r="J7" s="216"/>
    </row>
    <row r="8" spans="4:10" ht="18.75">
      <c r="D8" s="212"/>
      <c r="E8" s="213"/>
      <c r="F8" s="213"/>
      <c r="G8" s="213"/>
      <c r="H8" s="213"/>
      <c r="I8" s="213"/>
      <c r="J8" s="213"/>
    </row>
    <row r="9" spans="4:10" ht="18.75">
      <c r="D9" s="212">
        <v>2</v>
      </c>
      <c r="E9" s="213" t="s">
        <v>326</v>
      </c>
      <c r="F9" s="217"/>
      <c r="G9" s="214"/>
      <c r="H9" s="214"/>
      <c r="I9" s="214"/>
      <c r="J9" s="214"/>
    </row>
    <row r="10" spans="4:10" ht="18.75">
      <c r="D10" s="212"/>
      <c r="E10" s="213"/>
      <c r="F10" s="213"/>
      <c r="G10" s="213"/>
      <c r="H10" s="213"/>
      <c r="I10" s="213"/>
      <c r="J10" s="213"/>
    </row>
    <row r="11" spans="4:10" ht="18.75">
      <c r="D11" s="212">
        <v>3</v>
      </c>
      <c r="E11" s="213" t="s">
        <v>351</v>
      </c>
      <c r="F11" s="213" t="s">
        <v>352</v>
      </c>
      <c r="G11" s="213"/>
      <c r="H11" s="213"/>
      <c r="I11" s="213"/>
      <c r="J11" s="214" t="s">
        <v>354</v>
      </c>
    </row>
    <row r="12" spans="4:10" ht="18.75">
      <c r="D12" s="212"/>
      <c r="E12" s="213"/>
      <c r="F12" s="213"/>
      <c r="G12" s="213"/>
      <c r="H12" s="213"/>
      <c r="I12" s="213"/>
      <c r="J12" s="213"/>
    </row>
    <row r="13" spans="4:10" ht="18.75">
      <c r="D13" s="212">
        <v>4</v>
      </c>
      <c r="E13" s="213" t="s">
        <v>343</v>
      </c>
      <c r="F13" s="213"/>
      <c r="G13" s="213"/>
      <c r="H13" s="213"/>
      <c r="I13" s="213"/>
      <c r="J13" s="213"/>
    </row>
    <row r="14" spans="4:10" ht="18.75">
      <c r="E14" s="213" t="s">
        <v>344</v>
      </c>
      <c r="F14" s="212"/>
      <c r="G14" s="213"/>
      <c r="H14" s="212"/>
      <c r="I14" s="213"/>
      <c r="J14" s="213"/>
    </row>
    <row r="15" spans="4:10" ht="15.75">
      <c r="E15" s="221" t="s">
        <v>345</v>
      </c>
    </row>
    <row r="17" spans="4:5" ht="18.75">
      <c r="E17" s="243" t="s">
        <v>327</v>
      </c>
    </row>
    <row r="19" spans="4:5" ht="15.75">
      <c r="D19" s="211">
        <v>5</v>
      </c>
      <c r="E19" s="244" t="s">
        <v>357</v>
      </c>
    </row>
    <row r="20" spans="4:5" ht="6" customHeight="1">
      <c r="E20" s="244"/>
    </row>
    <row r="21" spans="4:5" ht="15.75">
      <c r="E21" s="244" t="s">
        <v>328</v>
      </c>
    </row>
    <row r="22" spans="4:5" ht="15.75">
      <c r="E22" s="245" t="s">
        <v>329</v>
      </c>
    </row>
    <row r="23" spans="4:5" ht="15.75">
      <c r="E23" s="245" t="s">
        <v>330</v>
      </c>
    </row>
    <row r="24" spans="4:5" ht="15.75">
      <c r="E24" s="245" t="s">
        <v>331</v>
      </c>
    </row>
    <row r="25" spans="4:5" ht="15.75">
      <c r="E25" s="245" t="s">
        <v>332</v>
      </c>
    </row>
    <row r="26" spans="4:5" ht="15.75">
      <c r="E26" s="245" t="s">
        <v>333</v>
      </c>
    </row>
    <row r="27" spans="4:5" ht="15.75">
      <c r="E27" s="245" t="s">
        <v>334</v>
      </c>
    </row>
    <row r="28" spans="4:5" ht="15.75">
      <c r="E28" s="244"/>
    </row>
    <row r="29" spans="4:5" ht="15.75">
      <c r="D29" s="211">
        <v>6</v>
      </c>
      <c r="E29" s="244" t="s">
        <v>368</v>
      </c>
    </row>
    <row r="30" spans="4:5" ht="15.75">
      <c r="E30" s="244" t="s">
        <v>328</v>
      </c>
    </row>
    <row r="31" spans="4:5" ht="15.75">
      <c r="E31" s="246" t="s">
        <v>358</v>
      </c>
    </row>
    <row r="32" spans="4:5" ht="15.75">
      <c r="E32" s="246" t="s">
        <v>335</v>
      </c>
    </row>
    <row r="33" spans="4:5" ht="15.75">
      <c r="E33" s="246" t="s">
        <v>336</v>
      </c>
    </row>
    <row r="34" spans="4:5" ht="15.75">
      <c r="E34" s="244"/>
    </row>
    <row r="35" spans="4:5" ht="15.75">
      <c r="D35" s="211">
        <v>7</v>
      </c>
      <c r="E35" s="244" t="s">
        <v>369</v>
      </c>
    </row>
    <row r="36" spans="4:5" ht="15.75">
      <c r="E36" s="244" t="s">
        <v>355</v>
      </c>
    </row>
    <row r="37" spans="4:5" ht="15.75">
      <c r="E37" s="244" t="s">
        <v>356</v>
      </c>
    </row>
    <row r="39" spans="4:5" ht="15.75">
      <c r="D39" s="211">
        <v>8</v>
      </c>
      <c r="E39" s="244" t="s">
        <v>421</v>
      </c>
    </row>
    <row r="40" spans="4:5" ht="15.75">
      <c r="E40" s="244" t="s">
        <v>422</v>
      </c>
    </row>
  </sheetData>
  <mergeCells count="1">
    <mergeCell ref="D2:J2"/>
  </mergeCells>
  <dataValidations disablePrompts="1" count="1">
    <dataValidation type="list" allowBlank="1" showInputMessage="1" showErrorMessage="1" sqref="J11" xr:uid="{2D120D30-C3DA-46DA-B883-A31C89855806}">
      <formula1>"Yes,No"</formula1>
    </dataValidation>
  </dataValidations>
  <hyperlinks>
    <hyperlink ref="J5" r:id="rId1" tooltip="How to Connect to Myob Advanced" xr:uid="{6599F1CB-9B6F-45F1-A878-9A4833A75C20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42953-1BEF-4B22-AB57-625014BB7E6D}">
  <sheetPr codeName="Sheet9">
    <tabColor theme="2" tint="-0.499984740745262"/>
  </sheetPr>
  <dimension ref="C1:Q24"/>
  <sheetViews>
    <sheetView showGridLines="0" workbookViewId="0"/>
  </sheetViews>
  <sheetFormatPr defaultRowHeight="15"/>
  <cols>
    <col min="1" max="1" width="22" customWidth="1"/>
    <col min="3" max="3" width="1.7109375" customWidth="1"/>
    <col min="4" max="4" width="3.7109375" customWidth="1"/>
    <col min="8" max="8" width="5.28515625" customWidth="1"/>
    <col min="12" max="12" width="8.85546875" customWidth="1"/>
    <col min="14" max="14" width="3.140625" customWidth="1"/>
    <col min="15" max="15" width="12.7109375" customWidth="1"/>
    <col min="16" max="16" width="3.28515625" customWidth="1"/>
    <col min="17" max="17" width="1.7109375" customWidth="1"/>
  </cols>
  <sheetData>
    <row r="1" spans="3:17" ht="16.149999999999999" customHeight="1"/>
    <row r="2" spans="3:17" ht="8.4499999999999993" customHeight="1"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</row>
    <row r="3" spans="3:17">
      <c r="C3" s="207"/>
      <c r="Q3" s="207"/>
    </row>
    <row r="4" spans="3:17">
      <c r="C4" s="207"/>
      <c r="Q4" s="207"/>
    </row>
    <row r="5" spans="3:17">
      <c r="C5" s="207"/>
      <c r="Q5" s="207"/>
    </row>
    <row r="6" spans="3:17">
      <c r="C6" s="207"/>
      <c r="Q6" s="207"/>
    </row>
    <row r="7" spans="3:17" ht="6.6" customHeight="1">
      <c r="C7" s="207"/>
      <c r="Q7" s="207"/>
    </row>
    <row r="8" spans="3:17" ht="18" customHeight="1">
      <c r="C8" s="207"/>
      <c r="E8" s="269"/>
      <c r="F8" s="269"/>
      <c r="G8" s="269"/>
      <c r="H8" s="269"/>
      <c r="I8" s="269"/>
      <c r="Q8" s="207"/>
    </row>
    <row r="9" spans="3:17" ht="14.45" customHeight="1">
      <c r="C9" s="207"/>
      <c r="E9" s="269"/>
      <c r="F9" s="269"/>
      <c r="G9" s="269"/>
      <c r="H9" s="269"/>
      <c r="I9" s="269"/>
      <c r="Q9" s="207"/>
    </row>
    <row r="10" spans="3:17">
      <c r="C10" s="207"/>
      <c r="Q10" s="207"/>
    </row>
    <row r="11" spans="3:17">
      <c r="C11" s="207"/>
      <c r="Q11" s="207"/>
    </row>
    <row r="12" spans="3:17">
      <c r="C12" s="207"/>
      <c r="Q12" s="207"/>
    </row>
    <row r="13" spans="3:17">
      <c r="C13" s="207"/>
      <c r="Q13" s="207"/>
    </row>
    <row r="14" spans="3:17" ht="11.45" customHeight="1">
      <c r="C14" s="207"/>
      <c r="Q14" s="207"/>
    </row>
    <row r="15" spans="3:17">
      <c r="C15" s="207"/>
      <c r="Q15" s="207"/>
    </row>
    <row r="16" spans="3:17">
      <c r="C16" s="207"/>
      <c r="Q16" s="207"/>
    </row>
    <row r="17" spans="3:17">
      <c r="C17" s="207"/>
      <c r="Q17" s="207"/>
    </row>
    <row r="18" spans="3:17">
      <c r="C18" s="207"/>
      <c r="Q18" s="207"/>
    </row>
    <row r="19" spans="3:17">
      <c r="C19" s="207"/>
      <c r="Q19" s="207"/>
    </row>
    <row r="20" spans="3:17" ht="9" customHeight="1">
      <c r="C20" s="207"/>
      <c r="Q20" s="207"/>
    </row>
    <row r="21" spans="3:17" ht="17.45" customHeight="1">
      <c r="C21" s="207"/>
      <c r="E21" s="151" t="s">
        <v>264</v>
      </c>
      <c r="Q21" s="207"/>
    </row>
    <row r="22" spans="3:17" ht="17.45" customHeight="1">
      <c r="C22" s="207"/>
      <c r="E22" s="151" t="s">
        <v>263</v>
      </c>
      <c r="Q22" s="207"/>
    </row>
    <row r="23" spans="3:17" ht="21" customHeight="1">
      <c r="C23" s="207"/>
      <c r="E23" s="151" t="s">
        <v>265</v>
      </c>
      <c r="Q23" s="207"/>
    </row>
    <row r="24" spans="3:17" ht="8.4499999999999993" customHeight="1"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</row>
  </sheetData>
  <hyperlinks>
    <hyperlink ref="E21" r:id="rId1" tooltip="Create your first Velixo Report" xr:uid="{F7BDB2AC-348D-4276-AC75-00CD4AA4C028}"/>
    <hyperlink ref="E22" r:id="rId2" tooltip="How can I use the drill down option to view source transactions?" xr:uid="{BF9C5A05-C05F-4EC1-B1BB-5D412A67092C}"/>
    <hyperlink ref="E23" r:id="rId3" tooltip="Most Commonly used options on the Acumatica Tab" xr:uid="{B381CD8D-6F97-464F-BF47-F919D6D3FFE7}"/>
  </hyperlinks>
  <pageMargins left="0.7" right="0.7" top="0.75" bottom="0.75" header="0.3" footer="0.3"/>
  <pageSetup paperSize="9" orientation="portrait" horizontalDpi="4294967293" verticalDpi="4294967293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7" name="Drop Down 2">
              <controlPr defaultSize="0" autoLine="0" autoPict="0" macro="[0]!DropDown2_Change">
                <anchor moveWithCells="1">
                  <from>
                    <xdr:col>9</xdr:col>
                    <xdr:colOff>581025</xdr:colOff>
                    <xdr:row>7</xdr:row>
                    <xdr:rowOff>76200</xdr:rowOff>
                  </from>
                  <to>
                    <xdr:col>11</xdr:col>
                    <xdr:colOff>419100</xdr:colOff>
                    <xdr:row>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8" name="Drop Down 3">
              <controlPr defaultSize="0" autoLine="0" autoPict="0" macro="[0]!DropDown2_Change">
                <anchor moveWithCells="1">
                  <from>
                    <xdr:col>10</xdr:col>
                    <xdr:colOff>161925</xdr:colOff>
                    <xdr:row>4</xdr:row>
                    <xdr:rowOff>38100</xdr:rowOff>
                  </from>
                  <to>
                    <xdr:col>11</xdr:col>
                    <xdr:colOff>419100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3F425-7FE6-46AF-94FB-700B27B154BA}">
  <sheetPr codeName="Sheet10">
    <tabColor theme="7" tint="0.39997558519241921"/>
  </sheetPr>
  <dimension ref="D2:R5"/>
  <sheetViews>
    <sheetView showGridLines="0" workbookViewId="0"/>
  </sheetViews>
  <sheetFormatPr defaultRowHeight="15"/>
  <cols>
    <col min="1" max="1" width="2.28515625" customWidth="1"/>
    <col min="2" max="2" width="4.140625" customWidth="1"/>
  </cols>
  <sheetData>
    <row r="2" spans="4:18" ht="23.25">
      <c r="D2" s="275">
        <f>Company</f>
        <v>0</v>
      </c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</row>
    <row r="4" spans="4:18" ht="27.75">
      <c r="D4" s="276" t="s">
        <v>304</v>
      </c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</row>
    <row r="5" spans="4:18">
      <c r="D5" s="277" t="str">
        <f ca="1">"for the period ending "&amp;IFERROR(CurrDate,"Still to be selected")</f>
        <v>for the period ending Still to be selected</v>
      </c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</row>
  </sheetData>
  <mergeCells count="3">
    <mergeCell ref="D2:R2"/>
    <mergeCell ref="D4:R4"/>
    <mergeCell ref="D5:R5"/>
  </mergeCells>
  <pageMargins left="0.31496062992125984" right="0.11811023622047245" top="0.35433070866141736" bottom="0.74803149606299213" header="0.31496062992125984" footer="0.31496062992125984"/>
  <pageSetup paperSize="9" scale="85" orientation="landscape" horizontalDpi="4294967293" verticalDpi="4294967293" r:id="rId1"/>
  <headerFooter>
    <oddFooter>&amp;L&amp;D, &amp;T &amp;RPage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tabColor rgb="FF3354BF"/>
    <outlinePr summaryBelow="0"/>
    <pageSetUpPr autoPageBreaks="0"/>
  </sheetPr>
  <dimension ref="A1:U56"/>
  <sheetViews>
    <sheetView showGridLines="0" tabSelected="1" topLeftCell="B2" zoomScale="90" zoomScaleNormal="90" workbookViewId="0">
      <selection activeCell="AQ90" sqref="AQ90"/>
    </sheetView>
  </sheetViews>
  <sheetFormatPr defaultColWidth="9" defaultRowHeight="15"/>
  <cols>
    <col min="1" max="1" width="7.5703125" style="1" hidden="1" customWidth="1"/>
    <col min="2" max="2" width="2.140625" style="28" customWidth="1"/>
    <col min="3" max="3" width="37.28515625" style="1" customWidth="1"/>
    <col min="4" max="4" width="19.28515625" style="87" customWidth="1"/>
    <col min="5" max="5" width="14" style="2" customWidth="1"/>
    <col min="6" max="6" width="2" style="2" customWidth="1"/>
    <col min="7" max="7" width="14" style="1" customWidth="1"/>
    <col min="8" max="8" width="2" style="1" customWidth="1"/>
    <col min="9" max="9" width="14" style="1" customWidth="1"/>
    <col min="10" max="10" width="2" style="1" customWidth="1"/>
    <col min="11" max="11" width="14" style="1" customWidth="1"/>
    <col min="12" max="13" width="1.28515625" style="1" customWidth="1"/>
    <col min="14" max="14" width="14.7109375" style="2" customWidth="1"/>
    <col min="15" max="15" width="2" style="2" customWidth="1"/>
    <col min="16" max="16" width="14.7109375" style="1" customWidth="1"/>
    <col min="17" max="17" width="2" style="1" customWidth="1"/>
    <col min="18" max="18" width="14.7109375" style="1" customWidth="1"/>
    <col min="19" max="19" width="2" style="1" customWidth="1"/>
    <col min="20" max="20" width="14.7109375" style="1" customWidth="1"/>
    <col min="21" max="21" width="1.28515625" style="7" customWidth="1"/>
    <col min="22" max="22" width="2.5703125" style="1" customWidth="1"/>
    <col min="23" max="16384" width="9" style="1"/>
  </cols>
  <sheetData>
    <row r="1" spans="1:21" hidden="1">
      <c r="B1" s="92"/>
      <c r="C1" s="22"/>
      <c r="D1" s="103"/>
      <c r="E1" s="138" t="str">
        <f>CurrPeriod</f>
        <v>03-Error! The source range has an element 'Connection 'Connection waiting to be created' not found in workbook.', which has 68 symbols; however, the pattern '??####' is only 6 symbol(s) long.</v>
      </c>
      <c r="F1" s="22"/>
      <c r="G1" s="23"/>
      <c r="H1" s="20"/>
      <c r="I1" s="20"/>
      <c r="J1" s="20"/>
      <c r="K1" s="20"/>
      <c r="L1" s="20"/>
      <c r="M1" s="20"/>
      <c r="N1" s="21" t="str">
        <f>"01-"&amp;RIGHT(E1,4)</f>
        <v>01-ong.</v>
      </c>
      <c r="O1" s="22"/>
      <c r="P1" s="23"/>
      <c r="Q1" s="20"/>
      <c r="R1" s="20"/>
      <c r="S1" s="20"/>
      <c r="T1" s="20"/>
      <c r="U1" s="131"/>
    </row>
    <row r="2" spans="1:21" ht="39" customHeight="1">
      <c r="C2" s="42">
        <f>Company</f>
        <v>0</v>
      </c>
      <c r="E2" s="278" t="s">
        <v>262</v>
      </c>
      <c r="F2" s="278"/>
      <c r="G2" s="278"/>
      <c r="H2" s="4"/>
      <c r="I2" s="4"/>
      <c r="J2" s="4"/>
      <c r="K2" s="4"/>
      <c r="L2" s="4"/>
      <c r="O2" s="4"/>
      <c r="P2" s="4"/>
      <c r="Q2" s="4"/>
      <c r="R2" s="4"/>
      <c r="S2" s="4"/>
      <c r="T2" s="4"/>
      <c r="U2" s="132"/>
    </row>
    <row r="3" spans="1:21" ht="23.25">
      <c r="C3" s="11" t="s">
        <v>34</v>
      </c>
      <c r="E3" s="4"/>
      <c r="F3" s="4"/>
      <c r="G3" s="4">
        <v>0</v>
      </c>
      <c r="H3" s="4"/>
      <c r="I3" s="4"/>
      <c r="J3" s="4"/>
      <c r="K3" s="4"/>
      <c r="L3" s="4"/>
      <c r="N3" s="4"/>
      <c r="O3" s="4"/>
      <c r="P3" s="4"/>
      <c r="Q3" s="4"/>
      <c r="R3" s="4"/>
      <c r="S3" s="4"/>
      <c r="T3" s="4"/>
      <c r="U3" s="132"/>
    </row>
    <row r="4" spans="1:21" ht="24" thickBot="1">
      <c r="C4" s="12" t="str">
        <f ca="1">"for the period ending "&amp;IFERROR(CurrDate,"Still to be selected")</f>
        <v>for the period ending Still to be selected</v>
      </c>
      <c r="D4" s="88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1"/>
    </row>
    <row r="5" spans="1:21">
      <c r="C5" s="139"/>
      <c r="F5" s="9"/>
      <c r="H5" s="10"/>
      <c r="I5" s="9"/>
      <c r="J5" s="7"/>
      <c r="K5" s="16"/>
      <c r="L5" s="7"/>
      <c r="M5" s="7"/>
      <c r="N5" s="15"/>
      <c r="O5" s="9"/>
      <c r="P5" s="13"/>
      <c r="Q5" s="10"/>
      <c r="R5" s="9"/>
      <c r="S5" s="7"/>
      <c r="T5" s="16"/>
    </row>
    <row r="6" spans="1:21">
      <c r="B6" s="54"/>
      <c r="C6" s="87"/>
      <c r="E6" s="279" t="s">
        <v>43</v>
      </c>
      <c r="F6" s="279"/>
      <c r="G6" s="279"/>
      <c r="H6" s="279"/>
      <c r="I6" s="279"/>
      <c r="J6" s="279"/>
      <c r="K6" s="279"/>
      <c r="L6" s="7"/>
      <c r="M6" s="7"/>
      <c r="N6" s="279" t="s">
        <v>41</v>
      </c>
      <c r="O6" s="279"/>
      <c r="P6" s="279"/>
      <c r="Q6" s="279"/>
      <c r="R6" s="279"/>
      <c r="S6" s="279"/>
      <c r="T6" s="279"/>
    </row>
    <row r="7" spans="1:21" ht="30">
      <c r="B7" s="54"/>
      <c r="C7" s="120" t="s">
        <v>259</v>
      </c>
      <c r="D7" s="118"/>
      <c r="E7" s="118" t="s">
        <v>15</v>
      </c>
      <c r="F7" s="118"/>
      <c r="G7" s="118" t="s">
        <v>14</v>
      </c>
      <c r="H7" s="118"/>
      <c r="I7" s="118" t="s">
        <v>13</v>
      </c>
      <c r="J7" s="118"/>
      <c r="K7" s="118" t="s">
        <v>12</v>
      </c>
      <c r="M7" s="24"/>
      <c r="N7" s="118" t="s">
        <v>15</v>
      </c>
      <c r="O7" s="118"/>
      <c r="P7" s="118" t="s">
        <v>14</v>
      </c>
      <c r="Q7" s="119"/>
      <c r="R7" s="119" t="s">
        <v>13</v>
      </c>
      <c r="S7" s="119"/>
      <c r="T7" s="119" t="s">
        <v>12</v>
      </c>
    </row>
    <row r="8" spans="1:21" s="5" customFormat="1" ht="16.149999999999999" customHeight="1">
      <c r="B8" s="25"/>
      <c r="C8" s="27"/>
      <c r="D8" s="89"/>
      <c r="E8" s="43"/>
      <c r="F8" s="43"/>
      <c r="G8" s="43"/>
      <c r="H8" s="44"/>
      <c r="I8" s="43"/>
      <c r="J8" s="27"/>
      <c r="K8" s="47"/>
      <c r="L8" s="27"/>
      <c r="M8" s="26"/>
      <c r="N8" s="43"/>
      <c r="O8" s="43"/>
      <c r="P8" s="43"/>
      <c r="Q8" s="44"/>
      <c r="R8" s="43"/>
      <c r="S8" s="44"/>
      <c r="T8" s="47"/>
      <c r="U8" s="44"/>
    </row>
    <row r="9" spans="1:21" s="73" customFormat="1" ht="15.75">
      <c r="B9" s="30"/>
      <c r="C9" s="30" t="s">
        <v>11</v>
      </c>
      <c r="D9" s="90"/>
      <c r="E9" s="66">
        <f ca="1">SUM(E10:E12)</f>
        <v>0</v>
      </c>
      <c r="F9" s="66"/>
      <c r="G9" s="66">
        <f ca="1">SUM(G10:G12)</f>
        <v>0</v>
      </c>
      <c r="H9" s="67"/>
      <c r="I9" s="66">
        <f ca="1">E9-G9</f>
        <v>0</v>
      </c>
      <c r="J9" s="64"/>
      <c r="K9" s="101">
        <f ca="1">IFERROR((I9/G9),0)</f>
        <v>0</v>
      </c>
      <c r="L9" s="30"/>
      <c r="M9" s="26"/>
      <c r="N9" s="66">
        <f ca="1">SUM(N10:N12)</f>
        <v>0</v>
      </c>
      <c r="O9" s="66"/>
      <c r="P9" s="66">
        <f ca="1">SUM(P10:P12)</f>
        <v>0</v>
      </c>
      <c r="Q9" s="67"/>
      <c r="R9" s="66">
        <f ca="1">N9-P9</f>
        <v>0</v>
      </c>
      <c r="S9" s="74"/>
      <c r="T9" s="101">
        <f ca="1">IFERROR((R9/P9),0)</f>
        <v>0</v>
      </c>
      <c r="U9" s="67"/>
    </row>
    <row r="10" spans="1:21" s="28" customFormat="1">
      <c r="A10" t="s">
        <v>111</v>
      </c>
      <c r="C10" s="28" t="s">
        <v>118</v>
      </c>
      <c r="D10" s="125" t="str">
        <f ca="1">_xlfn.XLOOKUP($A10,FinalClasses,CustFinalClasses,"",0,1)</f>
        <v/>
      </c>
      <c r="E10" s="55">
        <f ca="1">IF($D10="",0,_xll.ACCOUNTTURNOVER(cpy,"ACTUAL",$D10,,,,E$1,E$1))</f>
        <v>0</v>
      </c>
      <c r="F10" s="52"/>
      <c r="G10" s="55">
        <f ca="1">IF(OR($D10="",IsBudgets="No"),0,_xll.ACCOUNTTURNOVER(cpy,"BUDGET",$D10,,,,E$1,E$1))</f>
        <v>0</v>
      </c>
      <c r="H10" s="53"/>
      <c r="I10" s="55">
        <f ca="1">E10-G10</f>
        <v>0</v>
      </c>
      <c r="J10" s="54"/>
      <c r="K10" s="58">
        <f ca="1">IFERROR((I10/G10),0)</f>
        <v>0</v>
      </c>
      <c r="M10" s="26"/>
      <c r="N10" s="55">
        <f ca="1">IF($D10="",0,_xll.ACCOUNTTURNOVER(cpy,"ACTUAL",$D10,,,,N$1,E$1))</f>
        <v>0</v>
      </c>
      <c r="O10" s="52"/>
      <c r="P10" s="55">
        <f ca="1">IF(OR($D10="",IsBudgets="No"),0,_xll.ACCOUNTTURNOVER(cpy,"BUDGET",$D10,,,,N$1,E$1))</f>
        <v>0</v>
      </c>
      <c r="Q10" s="53"/>
      <c r="R10" s="55">
        <f ca="1">N10-P10</f>
        <v>0</v>
      </c>
      <c r="S10" s="46"/>
      <c r="T10" s="58">
        <f ca="1">IFERROR((R10/P10),0)</f>
        <v>0</v>
      </c>
      <c r="U10" s="53"/>
    </row>
    <row r="11" spans="1:21" s="28" customFormat="1">
      <c r="A11" t="s">
        <v>109</v>
      </c>
      <c r="C11" s="28" t="s">
        <v>160</v>
      </c>
      <c r="D11" s="125" t="str">
        <f ca="1">_xlfn.XLOOKUP($A11,FinalClasses,CustFinalClasses,"",0,1)</f>
        <v/>
      </c>
      <c r="E11" s="57">
        <f ca="1">IF($D11="",0,_xll.ACCOUNTTURNOVER(cpy,"ACTUAL",$D11,,,,E$1,E$1))</f>
        <v>0</v>
      </c>
      <c r="F11" s="52"/>
      <c r="G11" s="57">
        <f ca="1">IF(OR($D11="",IsBudgets="No"),0,_xll.ACCOUNTTURNOVER(cpy,"BUDGET",$D11,,,,E$1,E$1))</f>
        <v>0</v>
      </c>
      <c r="H11" s="53"/>
      <c r="I11" s="57">
        <f ca="1">E11-G11</f>
        <v>0</v>
      </c>
      <c r="J11" s="54"/>
      <c r="K11" s="60">
        <f ca="1">IFERROR((I11/G11),0)</f>
        <v>0</v>
      </c>
      <c r="M11" s="26"/>
      <c r="N11" s="57">
        <f ca="1">IF($D11="",0,_xll.ACCOUNTTURNOVER(cpy,"ACTUAL",$D11,,,,N$1,E$1))</f>
        <v>0</v>
      </c>
      <c r="O11" s="52"/>
      <c r="P11" s="57">
        <f ca="1">IF(OR($D11="",IsBudgets="No"),0,_xll.ACCOUNTTURNOVER(cpy,"BUDGET",$D11,,,,N$1,E$1))</f>
        <v>0</v>
      </c>
      <c r="Q11" s="53"/>
      <c r="R11" s="57">
        <f ca="1">N11-P11</f>
        <v>0</v>
      </c>
      <c r="S11" s="46"/>
      <c r="T11" s="60">
        <f ca="1">IFERROR((R11/P11),0)</f>
        <v>0</v>
      </c>
      <c r="U11" s="53"/>
    </row>
    <row r="12" spans="1:21" s="28" customFormat="1">
      <c r="D12" s="125"/>
      <c r="E12" s="52"/>
      <c r="F12" s="52"/>
      <c r="G12" s="52"/>
      <c r="H12" s="53"/>
      <c r="I12" s="52"/>
      <c r="J12" s="54"/>
      <c r="K12" s="61"/>
      <c r="M12" s="26"/>
      <c r="N12" s="52"/>
      <c r="O12" s="52"/>
      <c r="P12" s="52"/>
      <c r="Q12" s="53"/>
      <c r="R12" s="52"/>
      <c r="S12" s="46"/>
      <c r="T12" s="61"/>
      <c r="U12" s="53"/>
    </row>
    <row r="13" spans="1:21" s="73" customFormat="1" ht="15.75">
      <c r="A13" t="s">
        <v>39</v>
      </c>
      <c r="B13" s="30"/>
      <c r="C13" s="30" t="s">
        <v>10</v>
      </c>
      <c r="D13" s="125" t="str">
        <f ca="1">_xlfn.XLOOKUP($A13,FinalClasses,CustFinalClasses,"",0,1)</f>
        <v/>
      </c>
      <c r="E13" s="62">
        <f ca="1">IF($D13="",0,_xll.ACCOUNTTURNOVER(cpy,"ACTUAL",$D13,,,,E$1,E$1))</f>
        <v>0</v>
      </c>
      <c r="F13" s="52"/>
      <c r="G13" s="62">
        <f ca="1">IF(OR($D13="",IsBudgets="No"),0,_xll.ACCOUNTTURNOVER(cpy,"BUDGET",$D13,,,,E$1,E$1))</f>
        <v>0</v>
      </c>
      <c r="H13" s="53"/>
      <c r="I13" s="62">
        <f ca="1">E13-G13</f>
        <v>0</v>
      </c>
      <c r="J13" s="54"/>
      <c r="K13" s="63">
        <f ca="1">IFERROR((I13/G13),0)</f>
        <v>0</v>
      </c>
      <c r="L13" s="28"/>
      <c r="M13" s="26"/>
      <c r="N13" s="62">
        <f ca="1">IF($D13="",0,_xll.ACCOUNTTURNOVER(cpy,"ACTUAL",$D13,,,,N$1,E$1))</f>
        <v>0</v>
      </c>
      <c r="O13" s="52"/>
      <c r="P13" s="62">
        <f ca="1">IF(OR($D13="",IsBudgets="No"),0,_xll.ACCOUNTTURNOVER(cpy,"BUDGET",$D13,,,,N$1,E$1))</f>
        <v>0</v>
      </c>
      <c r="Q13" s="53"/>
      <c r="R13" s="62">
        <f ca="1">N13-P13</f>
        <v>0</v>
      </c>
      <c r="S13" s="46"/>
      <c r="T13" s="63">
        <f ca="1">IFERROR((R13/P13),0)</f>
        <v>0</v>
      </c>
      <c r="U13" s="67"/>
    </row>
    <row r="14" spans="1:21" ht="13.15" customHeight="1">
      <c r="C14" s="54"/>
      <c r="D14" s="126"/>
      <c r="E14" s="45"/>
      <c r="F14" s="45"/>
      <c r="G14" s="45"/>
      <c r="H14" s="53"/>
      <c r="I14" s="52"/>
      <c r="J14" s="54"/>
      <c r="K14" s="102"/>
      <c r="L14" s="28"/>
      <c r="M14" s="26"/>
      <c r="N14" s="45"/>
      <c r="O14" s="45"/>
      <c r="P14" s="45"/>
      <c r="Q14" s="53"/>
      <c r="R14" s="52"/>
      <c r="S14" s="46"/>
      <c r="T14" s="102"/>
      <c r="U14" s="53"/>
    </row>
    <row r="15" spans="1:21">
      <c r="C15" s="64" t="s">
        <v>9</v>
      </c>
      <c r="D15" s="127"/>
      <c r="E15" s="84">
        <f ca="1">E9-E13</f>
        <v>0</v>
      </c>
      <c r="F15" s="84"/>
      <c r="G15" s="84">
        <f ca="1">G9-G13</f>
        <v>0</v>
      </c>
      <c r="H15" s="85"/>
      <c r="I15" s="84">
        <f ca="1">E15-G15</f>
        <v>0</v>
      </c>
      <c r="J15" s="86"/>
      <c r="K15" s="100">
        <f ca="1">IFERROR((I15/G15),0)</f>
        <v>0</v>
      </c>
      <c r="L15" s="54"/>
      <c r="M15" s="79"/>
      <c r="N15" s="84">
        <f ca="1">N9-N13</f>
        <v>0</v>
      </c>
      <c r="O15" s="84"/>
      <c r="P15" s="84">
        <f ca="1">P9-P13</f>
        <v>0</v>
      </c>
      <c r="Q15" s="85"/>
      <c r="R15" s="84">
        <f ca="1">N15-P15</f>
        <v>0</v>
      </c>
      <c r="S15" s="85"/>
      <c r="T15" s="100">
        <f ca="1">IFERROR((R15/P15),0)</f>
        <v>0</v>
      </c>
      <c r="U15" s="53"/>
    </row>
    <row r="16" spans="1:21" s="28" customFormat="1">
      <c r="C16" s="65" t="s">
        <v>8</v>
      </c>
      <c r="D16" s="128"/>
      <c r="E16" s="75">
        <f ca="1">IFERROR(E15/E9,0)</f>
        <v>0</v>
      </c>
      <c r="F16" s="75"/>
      <c r="G16" s="75">
        <f ca="1">IFERROR(G15/G9,0)</f>
        <v>0</v>
      </c>
      <c r="H16" s="76"/>
      <c r="I16" s="75">
        <f ca="1">E16-G16</f>
        <v>0</v>
      </c>
      <c r="J16" s="76"/>
      <c r="K16" s="75">
        <f ca="1">IFERROR((I16/G16),0)</f>
        <v>0</v>
      </c>
      <c r="L16" s="77"/>
      <c r="M16" s="78"/>
      <c r="N16" s="75">
        <f ca="1">IFERROR(N15/N9,0)</f>
        <v>0</v>
      </c>
      <c r="O16" s="75"/>
      <c r="P16" s="75">
        <f ca="1">IFERROR(P15/P9,0)</f>
        <v>0</v>
      </c>
      <c r="Q16" s="76"/>
      <c r="R16" s="75">
        <f ca="1">N16-P16</f>
        <v>0</v>
      </c>
      <c r="S16" s="76"/>
      <c r="T16" s="75">
        <f ca="1">IFERROR((R16/P16),0)</f>
        <v>0</v>
      </c>
      <c r="U16" s="77"/>
    </row>
    <row r="17" spans="1:21">
      <c r="C17" s="54"/>
      <c r="D17" s="126"/>
      <c r="E17" s="45"/>
      <c r="F17" s="45"/>
      <c r="G17" s="45"/>
      <c r="H17" s="46"/>
      <c r="I17" s="45"/>
      <c r="J17" s="28"/>
      <c r="K17" s="49"/>
      <c r="L17" s="28"/>
      <c r="M17" s="26"/>
      <c r="N17" s="45"/>
      <c r="O17" s="45"/>
      <c r="P17" s="45"/>
      <c r="Q17" s="46"/>
      <c r="R17" s="45"/>
      <c r="S17" s="46"/>
      <c r="T17" s="49"/>
      <c r="U17" s="53"/>
    </row>
    <row r="18" spans="1:21">
      <c r="A18" t="s">
        <v>103</v>
      </c>
      <c r="C18" s="54" t="s">
        <v>7</v>
      </c>
      <c r="D18" s="125" t="str">
        <f ca="1">_xlfn.XLOOKUP($A18,FinalClasses,CustFinalClasses,"",0,1)</f>
        <v/>
      </c>
      <c r="E18" s="62">
        <f ca="1">IF($D18="",0,_xll.ACCOUNTTURNOVER(cpy,"ACTUAL",$D18,,,,E$1,E$1))</f>
        <v>0</v>
      </c>
      <c r="F18" s="52"/>
      <c r="G18" s="62">
        <f ca="1">IF(OR($D18="",IsBudgets="No"),0,_xll.ACCOUNTTURNOVER(cpy,"BUDGET",$D18,,,,E$1,E$1))</f>
        <v>0</v>
      </c>
      <c r="H18" s="53"/>
      <c r="I18" s="62">
        <f ca="1">E18-G18</f>
        <v>0</v>
      </c>
      <c r="J18" s="54"/>
      <c r="K18" s="63">
        <f ca="1">IFERROR((I18/G18),0)</f>
        <v>0</v>
      </c>
      <c r="L18" s="28"/>
      <c r="M18" s="26"/>
      <c r="N18" s="62">
        <f ca="1">IF($D18="",0,_xll.ACCOUNTTURNOVER(cpy,"ACTUAL",$D18,,,,N$1,E$1))</f>
        <v>0</v>
      </c>
      <c r="O18" s="52"/>
      <c r="P18" s="62">
        <f ca="1">IF(OR($D18="",IsBudgets="No"),0,_xll.ACCOUNTTURNOVER(cpy,"BUDGET",$D18,,,,N$1,E$1))</f>
        <v>0</v>
      </c>
      <c r="Q18" s="46"/>
      <c r="R18" s="62">
        <f ca="1">N18-P18</f>
        <v>0</v>
      </c>
      <c r="S18" s="46"/>
      <c r="T18" s="63">
        <f ca="1">IFERROR((R18/P18),0)</f>
        <v>0</v>
      </c>
      <c r="U18" s="53"/>
    </row>
    <row r="19" spans="1:21" ht="14.45" customHeight="1">
      <c r="C19" s="54"/>
      <c r="D19" s="129"/>
      <c r="E19" s="45"/>
      <c r="F19" s="45"/>
      <c r="G19" s="45"/>
      <c r="H19" s="46"/>
      <c r="I19" s="45"/>
      <c r="J19" s="29"/>
      <c r="K19" s="48"/>
      <c r="L19" s="28"/>
      <c r="M19" s="26"/>
      <c r="N19" s="45"/>
      <c r="O19" s="45"/>
      <c r="P19" s="45"/>
      <c r="Q19" s="46"/>
      <c r="R19" s="45"/>
      <c r="S19" s="46"/>
      <c r="T19" s="48"/>
      <c r="U19" s="53"/>
    </row>
    <row r="20" spans="1:21" ht="14.45" customHeight="1">
      <c r="C20" s="54" t="s">
        <v>40</v>
      </c>
      <c r="D20" s="129"/>
      <c r="E20" s="45">
        <f ca="1">SUM(E21:E30)</f>
        <v>0</v>
      </c>
      <c r="F20" s="45"/>
      <c r="G20" s="45">
        <f ca="1">SUM(G21:G30)</f>
        <v>0</v>
      </c>
      <c r="H20" s="46"/>
      <c r="I20" s="45">
        <f t="shared" ref="I20:I30" ca="1" si="0">E20-G20</f>
        <v>0</v>
      </c>
      <c r="J20" s="29"/>
      <c r="K20" s="117">
        <f t="shared" ref="K20:K30" ca="1" si="1">IFERROR((I20/G20),0)</f>
        <v>0</v>
      </c>
      <c r="L20" s="28"/>
      <c r="M20" s="26"/>
      <c r="N20" s="45">
        <f ca="1">SUM(N21:N30)</f>
        <v>0</v>
      </c>
      <c r="O20" s="45"/>
      <c r="P20" s="45">
        <f ca="1">SUM(P21:P30)</f>
        <v>0</v>
      </c>
      <c r="Q20" s="46"/>
      <c r="R20" s="45">
        <f t="shared" ref="R20:R30" ca="1" si="2">N20-P20</f>
        <v>0</v>
      </c>
      <c r="S20" s="46"/>
      <c r="T20" s="117">
        <f t="shared" ref="T20:T30" ca="1" si="3">IFERROR((R20/P20),0)</f>
        <v>0</v>
      </c>
      <c r="U20" s="53"/>
    </row>
    <row r="21" spans="1:21" ht="14.45" customHeight="1">
      <c r="A21" t="s">
        <v>61</v>
      </c>
      <c r="C21" t="s">
        <v>162</v>
      </c>
      <c r="D21" s="125" t="str">
        <f t="shared" ref="D21:D30" ca="1" si="4">_xlfn.XLOOKUP($A21,FinalClasses,CustFinalClasses,"",0,1)</f>
        <v/>
      </c>
      <c r="E21" s="55">
        <f ca="1">IF($D21="",0,_xll.ACCOUNTTURNOVER(cpy,"ACTUAL",$D21,,,,E$1,E$1))</f>
        <v>0</v>
      </c>
      <c r="F21" s="52"/>
      <c r="G21" s="55">
        <f ca="1">IF(OR($D21="",IsBudgets="No"),0,_xll.ACCOUNTTURNOVER(cpy,"BUDGET",$D21,,,,E$1,E$1))</f>
        <v>0</v>
      </c>
      <c r="H21" s="53"/>
      <c r="I21" s="55">
        <f t="shared" ca="1" si="0"/>
        <v>0</v>
      </c>
      <c r="J21" s="54"/>
      <c r="K21" s="58">
        <f t="shared" ca="1" si="1"/>
        <v>0</v>
      </c>
      <c r="L21" s="28"/>
      <c r="M21" s="26"/>
      <c r="N21" s="55">
        <f ca="1">IF($D21="",0,_xll.ACCOUNTTURNOVER(cpy,"ACTUAL",$D21,,,,N$1,E$1))</f>
        <v>0</v>
      </c>
      <c r="O21" s="52"/>
      <c r="P21" s="55">
        <f ca="1">IF(OR($D21="",IsBudgets="No"),0,_xll.ACCOUNTTURNOVER(cpy,"BUDGET",$D21,,,,N$1,E$1))</f>
        <v>0</v>
      </c>
      <c r="Q21" s="46"/>
      <c r="R21" s="55">
        <f t="shared" ca="1" si="2"/>
        <v>0</v>
      </c>
      <c r="S21" s="46"/>
      <c r="T21" s="58">
        <f t="shared" ca="1" si="3"/>
        <v>0</v>
      </c>
      <c r="U21" s="53"/>
    </row>
    <row r="22" spans="1:21" ht="14.45" customHeight="1">
      <c r="A22" t="s">
        <v>63</v>
      </c>
      <c r="C22" t="s">
        <v>161</v>
      </c>
      <c r="D22" s="125" t="str">
        <f t="shared" ca="1" si="4"/>
        <v/>
      </c>
      <c r="E22" s="56">
        <f ca="1">IF($D22="",0,_xll.ACCOUNTTURNOVER(cpy,"ACTUAL",$D22,,,,E$1,E$1))</f>
        <v>0</v>
      </c>
      <c r="F22" s="52"/>
      <c r="G22" s="56">
        <f ca="1">IF(OR($D22="",IsBudgets="No"),0,_xll.ACCOUNTTURNOVER(cpy,"BUDGET",$D22,,,,E$1,E$1))</f>
        <v>0</v>
      </c>
      <c r="H22" s="53"/>
      <c r="I22" s="56">
        <f t="shared" ca="1" si="0"/>
        <v>0</v>
      </c>
      <c r="J22" s="54"/>
      <c r="K22" s="59">
        <f t="shared" ca="1" si="1"/>
        <v>0</v>
      </c>
      <c r="L22" s="28"/>
      <c r="M22" s="26"/>
      <c r="N22" s="56">
        <f ca="1">IF($D22="",0,_xll.ACCOUNTTURNOVER(cpy,"ACTUAL",$D22,,,,N$1,E$1))</f>
        <v>0</v>
      </c>
      <c r="O22" s="52"/>
      <c r="P22" s="56">
        <f ca="1">IF(OR($D22="",IsBudgets="No"),0,_xll.ACCOUNTTURNOVER(cpy,"BUDGET",$D22,,,,N$1,E$1))</f>
        <v>0</v>
      </c>
      <c r="Q22" s="46"/>
      <c r="R22" s="56">
        <f t="shared" ca="1" si="2"/>
        <v>0</v>
      </c>
      <c r="S22" s="46"/>
      <c r="T22" s="59">
        <f t="shared" ca="1" si="3"/>
        <v>0</v>
      </c>
      <c r="U22" s="53"/>
    </row>
    <row r="23" spans="1:21" ht="14.45" customHeight="1">
      <c r="A23" t="s">
        <v>67</v>
      </c>
      <c r="C23" t="s">
        <v>163</v>
      </c>
      <c r="D23" s="125" t="str">
        <f t="shared" ca="1" si="4"/>
        <v/>
      </c>
      <c r="E23" s="56">
        <f ca="1">IF($D23="",0,_xll.ACCOUNTTURNOVER(cpy,"ACTUAL",$D23,,,,E$1,E$1))</f>
        <v>0</v>
      </c>
      <c r="F23" s="52"/>
      <c r="G23" s="56">
        <f ca="1">IF(OR($D23="",IsBudgets="No"),0,_xll.ACCOUNTTURNOVER(cpy,"BUDGET",$D23,,,,E$1,E$1))</f>
        <v>0</v>
      </c>
      <c r="H23" s="53"/>
      <c r="I23" s="56">
        <f t="shared" ca="1" si="0"/>
        <v>0</v>
      </c>
      <c r="J23" s="54"/>
      <c r="K23" s="59">
        <f t="shared" ca="1" si="1"/>
        <v>0</v>
      </c>
      <c r="L23" s="28"/>
      <c r="M23" s="26"/>
      <c r="N23" s="56">
        <f ca="1">IF($D23="",0,_xll.ACCOUNTTURNOVER(cpy,"ACTUAL",$D23,,,,N$1,E$1))</f>
        <v>0</v>
      </c>
      <c r="O23" s="52"/>
      <c r="P23" s="56">
        <f ca="1">IF(OR($D23="",IsBudgets="No"),0,_xll.ACCOUNTTURNOVER(cpy,"BUDGET",$D23,,,,N$1,E$1))</f>
        <v>0</v>
      </c>
      <c r="Q23" s="46"/>
      <c r="R23" s="56">
        <f t="shared" ca="1" si="2"/>
        <v>0</v>
      </c>
      <c r="S23" s="46"/>
      <c r="T23" s="59">
        <f t="shared" ca="1" si="3"/>
        <v>0</v>
      </c>
      <c r="U23" s="53"/>
    </row>
    <row r="24" spans="1:21" ht="14.45" customHeight="1">
      <c r="A24" t="s">
        <v>71</v>
      </c>
      <c r="C24" t="s">
        <v>164</v>
      </c>
      <c r="D24" s="125" t="str">
        <f t="shared" ca="1" si="4"/>
        <v/>
      </c>
      <c r="E24" s="56">
        <f ca="1">IF($D24="",0,_xll.ACCOUNTTURNOVER(cpy,"ACTUAL",$D24,,,,E$1,E$1))</f>
        <v>0</v>
      </c>
      <c r="F24" s="52"/>
      <c r="G24" s="56">
        <f ca="1">IF(OR($D24="",IsBudgets="No"),0,_xll.ACCOUNTTURNOVER(cpy,"BUDGET",$D24,,,,E$1,E$1))</f>
        <v>0</v>
      </c>
      <c r="H24" s="53"/>
      <c r="I24" s="56">
        <f t="shared" ca="1" si="0"/>
        <v>0</v>
      </c>
      <c r="J24" s="54"/>
      <c r="K24" s="59">
        <f t="shared" ca="1" si="1"/>
        <v>0</v>
      </c>
      <c r="L24" s="28"/>
      <c r="M24" s="26"/>
      <c r="N24" s="56">
        <f ca="1">IF($D24="",0,_xll.ACCOUNTTURNOVER(cpy,"ACTUAL",$D24,,,,N$1,E$1))</f>
        <v>0</v>
      </c>
      <c r="O24" s="52"/>
      <c r="P24" s="56">
        <f ca="1">IF(OR($D24="",IsBudgets="No"),0,_xll.ACCOUNTTURNOVER(cpy,"BUDGET",$D24,,,,N$1,E$1))</f>
        <v>0</v>
      </c>
      <c r="Q24" s="46"/>
      <c r="R24" s="56">
        <f t="shared" ca="1" si="2"/>
        <v>0</v>
      </c>
      <c r="S24" s="46"/>
      <c r="T24" s="59">
        <f t="shared" ca="1" si="3"/>
        <v>0</v>
      </c>
      <c r="U24" s="53"/>
    </row>
    <row r="25" spans="1:21" ht="14.45" customHeight="1">
      <c r="A25" t="s">
        <v>73</v>
      </c>
      <c r="C25" t="s">
        <v>165</v>
      </c>
      <c r="D25" s="125" t="str">
        <f t="shared" ca="1" si="4"/>
        <v/>
      </c>
      <c r="E25" s="56">
        <f ca="1">IF($D25="",0,_xll.ACCOUNTTURNOVER(cpy,"ACTUAL",$D25,,,,E$1,E$1))</f>
        <v>0</v>
      </c>
      <c r="F25" s="52"/>
      <c r="G25" s="56">
        <f ca="1">IF(OR($D25="",IsBudgets="No"),0,_xll.ACCOUNTTURNOVER(cpy,"BUDGET",$D25,,,,E$1,E$1))</f>
        <v>0</v>
      </c>
      <c r="H25" s="53"/>
      <c r="I25" s="56">
        <f t="shared" ca="1" si="0"/>
        <v>0</v>
      </c>
      <c r="J25" s="54"/>
      <c r="K25" s="59">
        <f t="shared" ca="1" si="1"/>
        <v>0</v>
      </c>
      <c r="L25" s="28"/>
      <c r="M25" s="26"/>
      <c r="N25" s="56">
        <f ca="1">IF($D25="",0,_xll.ACCOUNTTURNOVER(cpy,"ACTUAL",$D25,,,,N$1,E$1))</f>
        <v>0</v>
      </c>
      <c r="O25" s="52"/>
      <c r="P25" s="56">
        <f ca="1">IF(OR($D25="",IsBudgets="No"),0,_xll.ACCOUNTTURNOVER(cpy,"BUDGET",$D25,,,,N$1,E$1))</f>
        <v>0</v>
      </c>
      <c r="Q25" s="46"/>
      <c r="R25" s="56">
        <f t="shared" ca="1" si="2"/>
        <v>0</v>
      </c>
      <c r="S25" s="46"/>
      <c r="T25" s="59">
        <f t="shared" ca="1" si="3"/>
        <v>0</v>
      </c>
      <c r="U25" s="53"/>
    </row>
    <row r="26" spans="1:21" ht="14.45" customHeight="1">
      <c r="A26" t="s">
        <v>75</v>
      </c>
      <c r="C26" t="s">
        <v>166</v>
      </c>
      <c r="D26" s="125" t="str">
        <f t="shared" ca="1" si="4"/>
        <v/>
      </c>
      <c r="E26" s="56">
        <f ca="1">IF($D26="",0,_xll.ACCOUNTTURNOVER(cpy,"ACTUAL",$D26,,,,E$1,E$1))</f>
        <v>0</v>
      </c>
      <c r="F26" s="52"/>
      <c r="G26" s="56">
        <f ca="1">IF(OR($D26="",IsBudgets="No"),0,_xll.ACCOUNTTURNOVER(cpy,"BUDGET",$D26,,,,E$1,E$1))</f>
        <v>0</v>
      </c>
      <c r="H26" s="53"/>
      <c r="I26" s="56">
        <f t="shared" ca="1" si="0"/>
        <v>0</v>
      </c>
      <c r="J26" s="54"/>
      <c r="K26" s="59">
        <f t="shared" ca="1" si="1"/>
        <v>0</v>
      </c>
      <c r="L26" s="28"/>
      <c r="M26" s="26"/>
      <c r="N26" s="56">
        <f ca="1">IF($D26="",0,_xll.ACCOUNTTURNOVER(cpy,"ACTUAL",$D26,,,,N$1,E$1))</f>
        <v>0</v>
      </c>
      <c r="O26" s="52"/>
      <c r="P26" s="56">
        <f ca="1">IF(OR($D26="",IsBudgets="No"),0,_xll.ACCOUNTTURNOVER(cpy,"BUDGET",$D26,,,,N$1,E$1))</f>
        <v>0</v>
      </c>
      <c r="Q26" s="46"/>
      <c r="R26" s="56">
        <f t="shared" ca="1" si="2"/>
        <v>0</v>
      </c>
      <c r="S26" s="46"/>
      <c r="T26" s="59">
        <f t="shared" ca="1" si="3"/>
        <v>0</v>
      </c>
      <c r="U26" s="53"/>
    </row>
    <row r="27" spans="1:21" ht="14.45" customHeight="1">
      <c r="A27" t="s">
        <v>77</v>
      </c>
      <c r="C27" t="s">
        <v>167</v>
      </c>
      <c r="D27" s="125" t="str">
        <f t="shared" ca="1" si="4"/>
        <v/>
      </c>
      <c r="E27" s="56">
        <f ca="1">IF($D27="",0,_xll.ACCOUNTTURNOVER(cpy,"ACTUAL",$D27,,,,E$1,E$1))</f>
        <v>0</v>
      </c>
      <c r="F27" s="52"/>
      <c r="G27" s="56">
        <f ca="1">IF(OR($D27="",IsBudgets="No"),0,_xll.ACCOUNTTURNOVER(cpy,"BUDGET",$D27,,,,E$1,E$1))</f>
        <v>0</v>
      </c>
      <c r="H27" s="53"/>
      <c r="I27" s="56">
        <f t="shared" ca="1" si="0"/>
        <v>0</v>
      </c>
      <c r="J27" s="54"/>
      <c r="K27" s="59">
        <f t="shared" ca="1" si="1"/>
        <v>0</v>
      </c>
      <c r="L27" s="28"/>
      <c r="M27" s="26"/>
      <c r="N27" s="56">
        <f ca="1">IF($D27="",0,_xll.ACCOUNTTURNOVER(cpy,"ACTUAL",$D27,,,,N$1,E$1))</f>
        <v>0</v>
      </c>
      <c r="O27" s="52"/>
      <c r="P27" s="56">
        <f ca="1">IF(OR($D27="",IsBudgets="No"),0,_xll.ACCOUNTTURNOVER(cpy,"BUDGET",$D27,,,,N$1,E$1))</f>
        <v>0</v>
      </c>
      <c r="Q27" s="46"/>
      <c r="R27" s="56">
        <f t="shared" ca="1" si="2"/>
        <v>0</v>
      </c>
      <c r="S27" s="46"/>
      <c r="T27" s="59">
        <f t="shared" ca="1" si="3"/>
        <v>0</v>
      </c>
      <c r="U27" s="53"/>
    </row>
    <row r="28" spans="1:21" ht="14.45" customHeight="1">
      <c r="A28" t="s">
        <v>79</v>
      </c>
      <c r="C28" t="s">
        <v>168</v>
      </c>
      <c r="D28" s="125" t="str">
        <f t="shared" ca="1" si="4"/>
        <v/>
      </c>
      <c r="E28" s="56">
        <f ca="1">IF($D28="",0,_xll.ACCOUNTTURNOVER(cpy,"ACTUAL",$D28,,,,E$1,E$1))</f>
        <v>0</v>
      </c>
      <c r="F28" s="52"/>
      <c r="G28" s="56">
        <f ca="1">IF(OR($D28="",IsBudgets="No"),0,_xll.ACCOUNTTURNOVER(cpy,"BUDGET",$D28,,,,E$1,E$1))</f>
        <v>0</v>
      </c>
      <c r="H28" s="53"/>
      <c r="I28" s="56">
        <f t="shared" ca="1" si="0"/>
        <v>0</v>
      </c>
      <c r="J28" s="54"/>
      <c r="K28" s="59">
        <f t="shared" ca="1" si="1"/>
        <v>0</v>
      </c>
      <c r="L28" s="28"/>
      <c r="M28" s="26"/>
      <c r="N28" s="56">
        <f ca="1">IF($D28="",0,_xll.ACCOUNTTURNOVER(cpy,"ACTUAL",$D28,,,,N$1,E$1))</f>
        <v>0</v>
      </c>
      <c r="O28" s="52"/>
      <c r="P28" s="56">
        <f ca="1">IF(OR($D28="",IsBudgets="No"),0,_xll.ACCOUNTTURNOVER(cpy,"BUDGET",$D28,,,,N$1,E$1))</f>
        <v>0</v>
      </c>
      <c r="Q28" s="46"/>
      <c r="R28" s="56">
        <f t="shared" ca="1" si="2"/>
        <v>0</v>
      </c>
      <c r="S28" s="46"/>
      <c r="T28" s="59">
        <f t="shared" ca="1" si="3"/>
        <v>0</v>
      </c>
      <c r="U28" s="53"/>
    </row>
    <row r="29" spans="1:21" ht="14.45" customHeight="1">
      <c r="A29" t="s">
        <v>81</v>
      </c>
      <c r="C29" t="s">
        <v>169</v>
      </c>
      <c r="D29" s="125" t="str">
        <f t="shared" ca="1" si="4"/>
        <v/>
      </c>
      <c r="E29" s="56">
        <f ca="1">IF($D29="",0,_xll.ACCOUNTTURNOVER(cpy,"ACTUAL",$D29,,,,E$1,E$1))</f>
        <v>0</v>
      </c>
      <c r="F29" s="52"/>
      <c r="G29" s="56">
        <f ca="1">IF(OR($D29="",IsBudgets="No"),0,_xll.ACCOUNTTURNOVER(cpy,"BUDGET",$D29,,,,E$1,E$1))</f>
        <v>0</v>
      </c>
      <c r="H29" s="53"/>
      <c r="I29" s="56">
        <f t="shared" ca="1" si="0"/>
        <v>0</v>
      </c>
      <c r="J29" s="54"/>
      <c r="K29" s="59">
        <f t="shared" ca="1" si="1"/>
        <v>0</v>
      </c>
      <c r="L29" s="28"/>
      <c r="M29" s="26"/>
      <c r="N29" s="56">
        <f ca="1">IF($D29="",0,_xll.ACCOUNTTURNOVER(cpy,"ACTUAL",$D29,,,,N$1,E$1))</f>
        <v>0</v>
      </c>
      <c r="O29" s="52"/>
      <c r="P29" s="56">
        <f ca="1">IF(OR($D29="",IsBudgets="No"),0,_xll.ACCOUNTTURNOVER(cpy,"BUDGET",$D29,,,,N$1,E$1))</f>
        <v>0</v>
      </c>
      <c r="Q29" s="46"/>
      <c r="R29" s="56">
        <f t="shared" ca="1" si="2"/>
        <v>0</v>
      </c>
      <c r="S29" s="46"/>
      <c r="T29" s="59">
        <f t="shared" ca="1" si="3"/>
        <v>0</v>
      </c>
      <c r="U29" s="53"/>
    </row>
    <row r="30" spans="1:21" ht="14.45" customHeight="1">
      <c r="A30" t="s">
        <v>84</v>
      </c>
      <c r="C30" t="s">
        <v>170</v>
      </c>
      <c r="D30" s="125" t="str">
        <f t="shared" ca="1" si="4"/>
        <v/>
      </c>
      <c r="E30" s="56">
        <f ca="1">IF($D30="",0,_xll.ACCOUNTTURNOVER(cpy,"ACTUAL",$D30,,,,E$1,E$1))</f>
        <v>0</v>
      </c>
      <c r="F30" s="52"/>
      <c r="G30" s="56">
        <f ca="1">IF(OR($D30="",IsBudgets="No"),0,_xll.ACCOUNTTURNOVER(cpy,"BUDGET",$D30,,,,E$1,E$1))</f>
        <v>0</v>
      </c>
      <c r="H30" s="53"/>
      <c r="I30" s="56">
        <f t="shared" ca="1" si="0"/>
        <v>0</v>
      </c>
      <c r="J30" s="54"/>
      <c r="K30" s="59">
        <f t="shared" ca="1" si="1"/>
        <v>0</v>
      </c>
      <c r="L30" s="28"/>
      <c r="M30" s="26"/>
      <c r="N30" s="56">
        <f ca="1">IF($D30="",0,_xll.ACCOUNTTURNOVER(cpy,"ACTUAL",$D30,,,,N$1,E$1))</f>
        <v>0</v>
      </c>
      <c r="O30" s="52"/>
      <c r="P30" s="56">
        <f ca="1">IF(OR($D30="",IsBudgets="No"),0,_xll.ACCOUNTTURNOVER(cpy,"BUDGET",$D30,,,,N$1,E$1))</f>
        <v>0</v>
      </c>
      <c r="Q30" s="46"/>
      <c r="R30" s="56">
        <f t="shared" ca="1" si="2"/>
        <v>0</v>
      </c>
      <c r="S30" s="46"/>
      <c r="T30" s="59">
        <f t="shared" ca="1" si="3"/>
        <v>0</v>
      </c>
      <c r="U30" s="53"/>
    </row>
    <row r="31" spans="1:21" ht="5.45" customHeight="1">
      <c r="C31" s="54"/>
      <c r="D31" s="129"/>
      <c r="E31" s="57"/>
      <c r="F31" s="45"/>
      <c r="G31" s="57"/>
      <c r="H31" s="46"/>
      <c r="I31" s="57"/>
      <c r="J31" s="29"/>
      <c r="K31" s="60"/>
      <c r="L31" s="28"/>
      <c r="M31" s="26"/>
      <c r="N31" s="57"/>
      <c r="O31" s="45"/>
      <c r="P31" s="57"/>
      <c r="Q31" s="46"/>
      <c r="R31" s="57"/>
      <c r="S31" s="46"/>
      <c r="T31" s="60"/>
      <c r="U31" s="53"/>
    </row>
    <row r="32" spans="1:21" ht="7.15" customHeight="1">
      <c r="C32" s="54"/>
      <c r="D32" s="129"/>
      <c r="E32" s="52"/>
      <c r="F32" s="45"/>
      <c r="G32" s="52"/>
      <c r="H32" s="46"/>
      <c r="I32" s="52"/>
      <c r="J32" s="29"/>
      <c r="K32" s="61"/>
      <c r="L32" s="28"/>
      <c r="M32" s="26"/>
      <c r="N32" s="52"/>
      <c r="O32" s="45"/>
      <c r="P32" s="52"/>
      <c r="Q32" s="46"/>
      <c r="R32" s="45"/>
      <c r="S32" s="46"/>
      <c r="T32" s="48"/>
      <c r="U32" s="53"/>
    </row>
    <row r="33" spans="1:21">
      <c r="C33" s="64" t="s">
        <v>6</v>
      </c>
      <c r="D33" s="127"/>
      <c r="E33" s="68">
        <f ca="1">E20</f>
        <v>0</v>
      </c>
      <c r="F33" s="68"/>
      <c r="G33" s="68">
        <f ca="1">G20</f>
        <v>0</v>
      </c>
      <c r="H33" s="51"/>
      <c r="I33" s="68">
        <f ca="1">E33-G33</f>
        <v>0</v>
      </c>
      <c r="J33" s="72"/>
      <c r="K33" s="71">
        <f ca="1">IFERROR((I33/G33),0)</f>
        <v>0</v>
      </c>
      <c r="L33" s="54"/>
      <c r="M33" s="26"/>
      <c r="N33" s="68">
        <f ca="1">N20</f>
        <v>0</v>
      </c>
      <c r="O33" s="68"/>
      <c r="P33" s="68">
        <f ca="1">P20</f>
        <v>0</v>
      </c>
      <c r="Q33" s="51"/>
      <c r="R33" s="68">
        <f ca="1">N33-P33</f>
        <v>0</v>
      </c>
      <c r="S33" s="51"/>
      <c r="T33" s="71">
        <f ca="1">IFERROR((R33/P33),0)</f>
        <v>0</v>
      </c>
      <c r="U33" s="53"/>
    </row>
    <row r="34" spans="1:21">
      <c r="C34" s="54"/>
      <c r="D34" s="126"/>
      <c r="E34" s="45"/>
      <c r="F34" s="45"/>
      <c r="G34" s="45"/>
      <c r="H34" s="46"/>
      <c r="I34" s="45"/>
      <c r="J34" s="29"/>
      <c r="K34" s="49"/>
      <c r="L34" s="28"/>
      <c r="M34" s="25"/>
      <c r="N34" s="45"/>
      <c r="O34" s="45"/>
      <c r="P34" s="45"/>
      <c r="Q34" s="46"/>
      <c r="R34" s="45"/>
      <c r="S34" s="46"/>
      <c r="T34" s="49"/>
      <c r="U34" s="53"/>
    </row>
    <row r="35" spans="1:21">
      <c r="C35" s="64" t="s">
        <v>5</v>
      </c>
      <c r="D35" s="127"/>
      <c r="E35" s="80">
        <f ca="1">E15+E18-E33</f>
        <v>0</v>
      </c>
      <c r="F35" s="80"/>
      <c r="G35" s="80">
        <f ca="1">G15+G18-G33</f>
        <v>0</v>
      </c>
      <c r="H35" s="81"/>
      <c r="I35" s="80">
        <f ca="1">E35-G35</f>
        <v>0</v>
      </c>
      <c r="J35" s="82"/>
      <c r="K35" s="83">
        <f ca="1">IFERROR((I35/G35),0)</f>
        <v>0</v>
      </c>
      <c r="L35" s="28"/>
      <c r="M35" s="25"/>
      <c r="N35" s="80">
        <f ca="1">N15+N18-N33</f>
        <v>0</v>
      </c>
      <c r="O35" s="80"/>
      <c r="P35" s="80">
        <f ca="1">P15+P18-P33</f>
        <v>0</v>
      </c>
      <c r="Q35" s="81"/>
      <c r="R35" s="80">
        <f ca="1">N35-P35</f>
        <v>0</v>
      </c>
      <c r="S35" s="81"/>
      <c r="T35" s="83">
        <f ca="1">IFERROR((R35/P35),0)</f>
        <v>0</v>
      </c>
      <c r="U35" s="53"/>
    </row>
    <row r="36" spans="1:21" ht="9" customHeight="1">
      <c r="C36" s="54"/>
      <c r="D36" s="126"/>
      <c r="E36" s="45"/>
      <c r="F36" s="45"/>
      <c r="G36" s="45"/>
      <c r="H36" s="46"/>
      <c r="I36" s="45"/>
      <c r="J36" s="29"/>
      <c r="K36" s="48"/>
      <c r="L36" s="28"/>
      <c r="M36" s="25"/>
      <c r="N36" s="45"/>
      <c r="O36" s="45"/>
      <c r="P36" s="45"/>
      <c r="Q36" s="46"/>
      <c r="R36" s="45"/>
      <c r="S36" s="46"/>
      <c r="T36" s="48"/>
      <c r="U36" s="53"/>
    </row>
    <row r="37" spans="1:21">
      <c r="A37" t="s">
        <v>65</v>
      </c>
      <c r="C37" s="54" t="s">
        <v>4</v>
      </c>
      <c r="D37" s="125" t="str">
        <f ca="1">_xlfn.XLOOKUP($A37,FinalClasses,CustFinalClasses,"",0,1)</f>
        <v/>
      </c>
      <c r="E37" s="62">
        <f ca="1">IF($D37="",0,_xll.ACCOUNTTURNOVER(cpy,"ACTUAL",$D37,,,,E$1,E$1))</f>
        <v>0</v>
      </c>
      <c r="F37" s="52"/>
      <c r="G37" s="62">
        <f ca="1">IF(OR($D37="",IsBudgets="No"),0,_xll.ACCOUNTTURNOVER(cpy,"BUDGET",$D37,,,,E$1,E$1))</f>
        <v>0</v>
      </c>
      <c r="H37" s="53"/>
      <c r="I37" s="62">
        <f ca="1">E37-G37</f>
        <v>0</v>
      </c>
      <c r="J37" s="54"/>
      <c r="K37" s="63">
        <f ca="1">IFERROR((I37/G37),0)</f>
        <v>0</v>
      </c>
      <c r="L37" s="28"/>
      <c r="M37" s="26"/>
      <c r="N37" s="62">
        <f ca="1">IF($D37="",0,_xll.ACCOUNTTURNOVER(cpy,"ACTUAL",$D37,,,,N$1,E$1))</f>
        <v>0</v>
      </c>
      <c r="O37" s="52"/>
      <c r="P37" s="62">
        <f ca="1">IF(OR($D37="",IsBudgets="No"),0,_xll.ACCOUNTTURNOVER(cpy,"BUDGET",$D37,,,,N$1,E$1))</f>
        <v>0</v>
      </c>
      <c r="Q37" s="46"/>
      <c r="R37" s="62">
        <f ca="1">N37-P37</f>
        <v>0</v>
      </c>
      <c r="S37" s="46"/>
      <c r="T37" s="63">
        <f ca="1">IFERROR((R37/P37),0)</f>
        <v>0</v>
      </c>
      <c r="U37" s="53"/>
    </row>
    <row r="38" spans="1:21" ht="8.4499999999999993" customHeight="1">
      <c r="C38" s="54"/>
      <c r="D38" s="126"/>
      <c r="E38" s="45"/>
      <c r="F38" s="45"/>
      <c r="G38" s="45"/>
      <c r="H38" s="46"/>
      <c r="I38" s="45"/>
      <c r="J38" s="29"/>
      <c r="K38" s="48"/>
      <c r="L38" s="28"/>
      <c r="M38" s="25"/>
      <c r="N38" s="45"/>
      <c r="O38" s="45"/>
      <c r="P38" s="45"/>
      <c r="Q38" s="46"/>
      <c r="R38" s="45"/>
      <c r="S38" s="46"/>
      <c r="T38" s="48"/>
      <c r="U38" s="53"/>
    </row>
    <row r="39" spans="1:21">
      <c r="C39" s="64" t="s">
        <v>3</v>
      </c>
      <c r="D39" s="127"/>
      <c r="E39" s="68">
        <f ca="1">E35-SUM(E37)</f>
        <v>0</v>
      </c>
      <c r="F39" s="68"/>
      <c r="G39" s="68">
        <f ca="1">G35-SUM(G37)</f>
        <v>0</v>
      </c>
      <c r="H39" s="69"/>
      <c r="I39" s="68">
        <f ca="1">E39-G39</f>
        <v>0</v>
      </c>
      <c r="J39" s="70"/>
      <c r="K39" s="71">
        <f ca="1">IFERROR((I39/G39),0)</f>
        <v>0</v>
      </c>
      <c r="L39" s="28"/>
      <c r="M39" s="25"/>
      <c r="N39" s="68">
        <f ca="1">N35-SUM(N37)</f>
        <v>0</v>
      </c>
      <c r="O39" s="68"/>
      <c r="P39" s="68">
        <f ca="1">P35-SUM(P37)</f>
        <v>0</v>
      </c>
      <c r="Q39" s="69"/>
      <c r="R39" s="68">
        <f ca="1">N39-P39</f>
        <v>0</v>
      </c>
      <c r="S39" s="69"/>
      <c r="T39" s="71">
        <f ca="1">IFERROR((R39/P39),0)</f>
        <v>0</v>
      </c>
      <c r="U39" s="53"/>
    </row>
    <row r="40" spans="1:21">
      <c r="C40" s="54"/>
      <c r="D40" s="126"/>
      <c r="E40" s="45"/>
      <c r="F40" s="45"/>
      <c r="G40" s="45"/>
      <c r="H40" s="46"/>
      <c r="I40" s="45"/>
      <c r="J40" s="29"/>
      <c r="K40" s="48"/>
      <c r="L40" s="28"/>
      <c r="M40" s="25"/>
      <c r="N40" s="45"/>
      <c r="O40" s="45"/>
      <c r="P40" s="45"/>
      <c r="Q40" s="46"/>
      <c r="R40" s="45"/>
      <c r="S40" s="46"/>
      <c r="T40" s="48"/>
      <c r="U40" s="53"/>
    </row>
    <row r="41" spans="1:21">
      <c r="A41" t="s">
        <v>91</v>
      </c>
      <c r="C41" s="54" t="s">
        <v>2</v>
      </c>
      <c r="D41" s="125" t="str">
        <f ca="1">_xlfn.XLOOKUP($A41,FinalClasses,CustFinalClasses,"",0,1)</f>
        <v/>
      </c>
      <c r="E41" s="55">
        <f ca="1">IF($D41="",0,_xll.ACCOUNTTURNOVER(cpy,"ACTUAL",$D41,,,,E$1,E$1))</f>
        <v>0</v>
      </c>
      <c r="F41" s="52"/>
      <c r="G41" s="55">
        <f ca="1">IF(OR($D41="",IsBudgets="No"),0,_xll.ACCOUNTTURNOVER(cpy,"BUDGET",$D41,,,,E$1,E$1))</f>
        <v>0</v>
      </c>
      <c r="H41" s="53"/>
      <c r="I41" s="55">
        <f ca="1">E41-G41</f>
        <v>0</v>
      </c>
      <c r="J41" s="54"/>
      <c r="K41" s="58">
        <f ca="1">IFERROR((I41/G41),0)</f>
        <v>0</v>
      </c>
      <c r="L41" s="28"/>
      <c r="M41" s="26"/>
      <c r="N41" s="55">
        <f ca="1">IF($D41="",0,_xll.ACCOUNTTURNOVER(cpy,"ACTUAL",$D41,,,,N$1,E$1))</f>
        <v>0</v>
      </c>
      <c r="O41" s="52"/>
      <c r="P41" s="55">
        <f ca="1">IF(OR($D41="",IsBudgets="No"),0,_xll.ACCOUNTTURNOVER(cpy,"BUDGET",$D41,,,,N$1,E$1))</f>
        <v>0</v>
      </c>
      <c r="Q41" s="46"/>
      <c r="R41" s="55">
        <f ca="1">N41-P41</f>
        <v>0</v>
      </c>
      <c r="S41" s="46"/>
      <c r="T41" s="58">
        <f ca="1">IFERROR((R41/P41),0)</f>
        <v>0</v>
      </c>
      <c r="U41" s="53"/>
    </row>
    <row r="42" spans="1:21">
      <c r="A42" t="s">
        <v>69</v>
      </c>
      <c r="C42" s="54" t="s">
        <v>180</v>
      </c>
      <c r="D42" s="125" t="str">
        <f ca="1">_xlfn.XLOOKUP($A42,FinalClasses,CustFinalClasses,"",0,1)</f>
        <v/>
      </c>
      <c r="E42" s="57">
        <f ca="1">IF($D42="",0,_xll.ACCOUNTTURNOVER(cpy,"ACTUAL",$D42,,,,E$1,E$1))</f>
        <v>0</v>
      </c>
      <c r="F42" s="52"/>
      <c r="G42" s="57">
        <f ca="1">IF(OR($D42="",IsBudgets="No"),0,_xll.ACCOUNTTURNOVER(cpy,"BUDGET",$D42,,,,E$1,E$1))</f>
        <v>0</v>
      </c>
      <c r="H42" s="53"/>
      <c r="I42" s="57">
        <f ca="1">E42-G42</f>
        <v>0</v>
      </c>
      <c r="J42" s="54"/>
      <c r="K42" s="60">
        <f ca="1">IFERROR((I42/G42),0)</f>
        <v>0</v>
      </c>
      <c r="L42" s="28"/>
      <c r="M42" s="26"/>
      <c r="N42" s="57">
        <f ca="1">IF($D42="",0,_xll.ACCOUNTTURNOVER(cpy,"ACTUAL",$D42,,,,N$1,E$1))</f>
        <v>0</v>
      </c>
      <c r="O42" s="52"/>
      <c r="P42" s="57">
        <f ca="1">IF(OR($D42="",IsBudgets="No"),0,_xll.ACCOUNTTURNOVER(cpy,"BUDGET",$D42,,,,N$1,E$1))</f>
        <v>0</v>
      </c>
      <c r="Q42" s="46"/>
      <c r="R42" s="57">
        <f ca="1">N42-P42</f>
        <v>0</v>
      </c>
      <c r="S42" s="46"/>
      <c r="T42" s="60">
        <f ca="1">IFERROR((R42/P42),0)</f>
        <v>0</v>
      </c>
      <c r="U42" s="53"/>
    </row>
    <row r="43" spans="1:21">
      <c r="C43" s="54"/>
      <c r="D43" s="126"/>
      <c r="E43" s="45"/>
      <c r="F43" s="45"/>
      <c r="G43" s="45"/>
      <c r="H43" s="46"/>
      <c r="I43" s="45"/>
      <c r="J43" s="29"/>
      <c r="K43" s="48"/>
      <c r="L43" s="28"/>
      <c r="M43" s="28"/>
      <c r="N43" s="45"/>
      <c r="O43" s="45"/>
      <c r="P43" s="45"/>
      <c r="Q43" s="46"/>
      <c r="R43" s="45"/>
      <c r="S43" s="46"/>
      <c r="T43" s="48"/>
      <c r="U43" s="53"/>
    </row>
    <row r="44" spans="1:21">
      <c r="C44" s="64" t="s">
        <v>1</v>
      </c>
      <c r="D44" s="127"/>
      <c r="E44" s="68">
        <f ca="1">E39+E41-E42</f>
        <v>0</v>
      </c>
      <c r="F44" s="68"/>
      <c r="G44" s="68">
        <f ca="1">G39+G41-G42</f>
        <v>0</v>
      </c>
      <c r="H44" s="69"/>
      <c r="I44" s="68">
        <f ca="1">E44-G44</f>
        <v>0</v>
      </c>
      <c r="J44" s="70"/>
      <c r="K44" s="71">
        <f ca="1">IFERROR((I44/G44),0)</f>
        <v>0</v>
      </c>
      <c r="L44" s="28"/>
      <c r="M44" s="54"/>
      <c r="N44" s="68">
        <f ca="1">N39+N41-N42</f>
        <v>0</v>
      </c>
      <c r="O44" s="68"/>
      <c r="P44" s="68">
        <f ca="1">P39+P41-P42</f>
        <v>0</v>
      </c>
      <c r="Q44" s="69"/>
      <c r="R44" s="68">
        <f ca="1">N44-P44</f>
        <v>0</v>
      </c>
      <c r="S44" s="69"/>
      <c r="T44" s="71">
        <f ca="1">IFERROR((R44/P44),0)</f>
        <v>0</v>
      </c>
      <c r="U44" s="53"/>
    </row>
    <row r="45" spans="1:21" ht="11.45" customHeight="1">
      <c r="C45" s="54"/>
      <c r="D45" s="126"/>
      <c r="E45" s="45"/>
      <c r="F45" s="45"/>
      <c r="G45" s="45"/>
      <c r="H45" s="46"/>
      <c r="I45" s="45"/>
      <c r="J45" s="29"/>
      <c r="K45" s="48"/>
      <c r="L45" s="28"/>
      <c r="M45" s="28"/>
      <c r="N45" s="45"/>
      <c r="O45" s="45"/>
      <c r="P45" s="45"/>
      <c r="Q45" s="46"/>
      <c r="R45" s="45"/>
      <c r="S45" s="46"/>
      <c r="T45" s="48"/>
      <c r="U45" s="53"/>
    </row>
    <row r="46" spans="1:21">
      <c r="A46" t="s">
        <v>83</v>
      </c>
      <c r="C46" s="54" t="s">
        <v>171</v>
      </c>
      <c r="D46" s="125" t="str">
        <f ca="1">_xlfn.XLOOKUP($A46,FinalClasses,CustFinalClasses,"",0,1)</f>
        <v/>
      </c>
      <c r="E46" s="62">
        <f ca="1">IF($D46="",0,_xll.ACCOUNTTURNOVER(cpy,"ACTUAL",$D46,,,,E$1,E$1))</f>
        <v>0</v>
      </c>
      <c r="F46" s="52"/>
      <c r="G46" s="62">
        <f ca="1">IF(OR($D46="",IsBudgets="No"),0,_xll.ACCOUNTTURNOVER(cpy,"BUDGET",$D46,,,,E$1,E$1))</f>
        <v>0</v>
      </c>
      <c r="H46" s="53"/>
      <c r="I46" s="62">
        <f ca="1">E46-G46</f>
        <v>0</v>
      </c>
      <c r="J46" s="54"/>
      <c r="K46" s="63">
        <f ca="1">IFERROR((I46/G46),0)</f>
        <v>0</v>
      </c>
      <c r="L46" s="28"/>
      <c r="M46" s="26"/>
      <c r="N46" s="62">
        <f ca="1">IF($D46="",0,_xll.ACCOUNTTURNOVER(cpy,"ACTUAL",$D46,,,,N$1,E$1))</f>
        <v>0</v>
      </c>
      <c r="O46" s="52"/>
      <c r="P46" s="62">
        <f ca="1">IF(OR($D46="",IsBudgets="No"),0,_xll.ACCOUNTTURNOVER(cpy,"BUDGET",$D46,,,,N$1,E$1))</f>
        <v>0</v>
      </c>
      <c r="Q46" s="46"/>
      <c r="R46" s="62">
        <f ca="1">N46-P46</f>
        <v>0</v>
      </c>
      <c r="S46" s="46"/>
      <c r="T46" s="63">
        <f ca="1">IFERROR((R46/P46),0)</f>
        <v>0</v>
      </c>
      <c r="U46" s="53"/>
    </row>
    <row r="47" spans="1:21">
      <c r="C47" s="54"/>
      <c r="D47" s="126"/>
      <c r="E47" s="45"/>
      <c r="F47" s="45"/>
      <c r="G47" s="45"/>
      <c r="H47" s="46"/>
      <c r="I47" s="45"/>
      <c r="J47" s="29"/>
      <c r="K47" s="48"/>
      <c r="L47" s="28"/>
      <c r="M47" s="28"/>
      <c r="N47" s="45"/>
      <c r="O47" s="45"/>
      <c r="P47" s="45"/>
      <c r="Q47" s="46"/>
      <c r="R47" s="45"/>
      <c r="S47" s="46"/>
      <c r="T47" s="48"/>
      <c r="U47" s="53"/>
    </row>
    <row r="48" spans="1:21">
      <c r="C48" s="64" t="s">
        <v>0</v>
      </c>
      <c r="D48" s="127"/>
      <c r="E48" s="80">
        <f ca="1">E44-E46</f>
        <v>0</v>
      </c>
      <c r="F48" s="80"/>
      <c r="G48" s="80">
        <f ca="1">G44-G46</f>
        <v>0</v>
      </c>
      <c r="H48" s="81"/>
      <c r="I48" s="80">
        <f ca="1">E48-G48</f>
        <v>0</v>
      </c>
      <c r="J48" s="82"/>
      <c r="K48" s="83">
        <f ca="1">IFERROR((I48/G48),0)</f>
        <v>0</v>
      </c>
      <c r="L48" s="28"/>
      <c r="M48" s="28"/>
      <c r="N48" s="80">
        <f ca="1">N44-N46</f>
        <v>0</v>
      </c>
      <c r="O48" s="80"/>
      <c r="P48" s="80">
        <f ca="1">P44-P46</f>
        <v>0</v>
      </c>
      <c r="Q48" s="81"/>
      <c r="R48" s="80">
        <f ca="1">N48-P48</f>
        <v>0</v>
      </c>
      <c r="S48" s="81"/>
      <c r="T48" s="83">
        <f ca="1">IFERROR((R48/P48),0)</f>
        <v>0</v>
      </c>
      <c r="U48" s="53"/>
    </row>
    <row r="49" spans="3:21">
      <c r="C49" s="54"/>
      <c r="D49" s="91"/>
      <c r="E49" s="45"/>
      <c r="F49" s="45"/>
      <c r="G49" s="46"/>
      <c r="H49" s="46"/>
      <c r="I49" s="46"/>
      <c r="J49" s="28"/>
      <c r="K49" s="50"/>
      <c r="L49" s="28"/>
      <c r="M49" s="28"/>
      <c r="N49" s="45"/>
      <c r="O49" s="45"/>
      <c r="P49" s="46"/>
      <c r="Q49" s="46"/>
      <c r="R49" s="46"/>
      <c r="S49" s="46"/>
      <c r="T49" s="46"/>
      <c r="U49" s="53"/>
    </row>
    <row r="52" spans="3:21">
      <c r="C52" s="263" t="s">
        <v>419</v>
      </c>
      <c r="D52" s="126"/>
    </row>
    <row r="53" spans="3:21">
      <c r="C53" s="128" t="s">
        <v>42</v>
      </c>
      <c r="D53" s="264" t="str" cm="1">
        <f t="array" ref="D53">_xlfn.TEXTJOIN(";",TRUE,_xlfn.UNIQUE(IF(C53=Mapping!$N$5:'Mapping'!$N$5000,IFERROR(Mapping!$M$5:'Mapping'!$N$5000,""),""),FALSE,FALSE))</f>
        <v/>
      </c>
      <c r="E53" s="265">
        <f>IF($D53="",0,_xll.ACCOUNTTURNOVER(cpy,"ACTUAL",$D53,,,,E$1,E$1))</f>
        <v>0</v>
      </c>
      <c r="F53" s="265"/>
      <c r="G53" s="265">
        <f>IF(OR($D53="",IsBudgets="No"),0,_xll.ACCOUNTTURNOVER(cpy,"BUDGET",$D53,,,,E$1,E$1))</f>
        <v>0</v>
      </c>
      <c r="H53" s="128"/>
      <c r="I53" s="128"/>
      <c r="J53" s="128"/>
      <c r="K53" s="128"/>
      <c r="L53" s="128"/>
      <c r="M53" s="128"/>
      <c r="N53" s="265">
        <f>IF($D53="",0,_xll.ACCOUNTTURNOVER(cpy,"ACTUAL",$D53,,,,N$1,E$1))</f>
        <v>0</v>
      </c>
      <c r="O53" s="265"/>
      <c r="P53" s="265">
        <f>IF(OR($D53="",IsBudgets="No"),0,_xll.ACCOUNTTURNOVER(cpy,"BUDGET",$D53,,,,N$1,E$1))</f>
        <v>0</v>
      </c>
    </row>
    <row r="54" spans="3:21">
      <c r="C54" s="128" t="s">
        <v>56</v>
      </c>
      <c r="D54" s="264" t="str" cm="1">
        <f t="array" ref="D54">_xlfn.TEXTJOIN(";",TRUE,_xlfn.UNIQUE(IF(C54=Mapping!$N$5:'Mapping'!$N$5000,IFERROR(Mapping!$M$5:'Mapping'!$N$5000,""),""),FALSE,FALSE))</f>
        <v/>
      </c>
      <c r="E54" s="266">
        <f>IF($D54="",0,_xll.ACCOUNTTURNOVER(cpy,"ACTUAL",$D54,,,,E$1,E$1))</f>
        <v>0</v>
      </c>
      <c r="F54" s="265"/>
      <c r="G54" s="266">
        <f>IF(OR($D54="",IsBudgets="No"),0,_xll.ACCOUNTTURNOVER(cpy,"BUDGET",$D54,,,,E$1,E$1))</f>
        <v>0</v>
      </c>
      <c r="H54" s="128"/>
      <c r="I54" s="128"/>
      <c r="J54" s="128"/>
      <c r="K54" s="128"/>
      <c r="L54" s="128"/>
      <c r="M54" s="128"/>
      <c r="N54" s="266">
        <f>IF($D54="",0,_xll.ACCOUNTTURNOVER(cpy,"ACTUAL",$D54,,,,N$1,E$1))</f>
        <v>0</v>
      </c>
      <c r="O54" s="265"/>
      <c r="P54" s="266">
        <f>IF(OR($D54="",IsBudgets="No"),0,_xll.ACCOUNTTURNOVER(cpy,"BUDGET",$D54,,,,N$1,E$1))</f>
        <v>0</v>
      </c>
    </row>
    <row r="55" spans="3:21">
      <c r="C55" s="128" t="s">
        <v>420</v>
      </c>
      <c r="D55" s="128"/>
      <c r="E55" s="265">
        <f>IFERROR(E53-E54,0)</f>
        <v>0</v>
      </c>
      <c r="F55" s="265">
        <f t="shared" ref="F55" si="5">F53-F54</f>
        <v>0</v>
      </c>
      <c r="G55" s="265">
        <f>IFERROR(G53-G54,0)</f>
        <v>0</v>
      </c>
      <c r="H55" s="128"/>
      <c r="I55" s="128"/>
      <c r="J55" s="128"/>
      <c r="K55" s="128"/>
      <c r="L55" s="128"/>
      <c r="M55" s="128"/>
      <c r="N55" s="265">
        <f>IFERROR(N53-N54,0)</f>
        <v>0</v>
      </c>
      <c r="O55" s="267"/>
      <c r="P55" s="265">
        <f>IFERROR(P53-P54,0)</f>
        <v>0</v>
      </c>
    </row>
    <row r="56" spans="3:21">
      <c r="C56" s="128" t="s">
        <v>418</v>
      </c>
      <c r="D56" s="126"/>
      <c r="E56" s="268">
        <f ca="1">E48-E55</f>
        <v>0</v>
      </c>
      <c r="G56" s="268">
        <f ca="1">G48-G55</f>
        <v>0</v>
      </c>
      <c r="N56" s="268">
        <f ca="1">N48-N55</f>
        <v>0</v>
      </c>
      <c r="P56" s="268">
        <f ca="1">P48-P55</f>
        <v>0</v>
      </c>
    </row>
  </sheetData>
  <mergeCells count="3">
    <mergeCell ref="E2:G2"/>
    <mergeCell ref="E6:K6"/>
    <mergeCell ref="N6:T6"/>
  </mergeCells>
  <hyperlinks>
    <hyperlink ref="E2" location="Velixo_Mapping" tooltip="Return to the mapping workings" display="RETURN TO MAPPING  SECTION" xr:uid="{87954356-8D9C-4E02-8620-B2C672E5F046}"/>
    <hyperlink ref="E2:G2" location="Mapping!B1" tooltip="Return to the mapping workings" display="RETURN TO MAPPING  SECTION" xr:uid="{05F9CC90-F6C3-49BE-836A-DD18555044C4}"/>
  </hyperlinks>
  <pageMargins left="0.51181102362204722" right="0.11811023622047245" top="0.35433070866141736" bottom="0.74803149606299213" header="0.31496062992125984" footer="0.31496062992125984"/>
  <pageSetup paperSize="9" scale="80" fitToWidth="2" orientation="landscape" horizontalDpi="4294967293" verticalDpi="4294967293" r:id="rId1"/>
  <headerFooter>
    <oddFooter>&amp;L&amp;"-,Italic"&amp;10&amp;D, &amp;T&amp;R&amp;10Page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838BB-E5D0-497E-8E55-72442BB741C1}">
  <sheetPr codeName="Sheet7">
    <tabColor rgb="FF3354BF"/>
    <outlinePr summaryBelow="0"/>
    <pageSetUpPr autoPageBreaks="0"/>
  </sheetPr>
  <dimension ref="A1:EC56"/>
  <sheetViews>
    <sheetView showGridLines="0" topLeftCell="B1" zoomScale="90" zoomScaleNormal="90" workbookViewId="0">
      <pane ySplit="8" topLeftCell="A9" activePane="bottomLeft" state="frozen"/>
      <selection activeCell="B3" sqref="B3"/>
      <selection pane="bottomLeft" activeCell="W3" sqref="W3"/>
    </sheetView>
  </sheetViews>
  <sheetFormatPr defaultColWidth="9" defaultRowHeight="15"/>
  <cols>
    <col min="1" max="1" width="5.7109375" style="1" hidden="1" customWidth="1"/>
    <col min="2" max="2" width="2.140625" style="28" customWidth="1"/>
    <col min="3" max="3" width="37.28515625" style="1" customWidth="1"/>
    <col min="4" max="4" width="19.28515625" style="87" customWidth="1"/>
    <col min="5" max="5" width="14" style="2" customWidth="1"/>
    <col min="6" max="6" width="2" style="2" customWidth="1"/>
    <col min="7" max="7" width="13.85546875" style="1" customWidth="1"/>
    <col min="8" max="8" width="2" style="1" customWidth="1"/>
    <col min="9" max="9" width="14" style="1" customWidth="1"/>
    <col min="10" max="10" width="2" style="8" customWidth="1"/>
    <col min="11" max="11" width="14" style="2" customWidth="1"/>
    <col min="12" max="12" width="2" style="2" customWidth="1"/>
    <col min="13" max="13" width="14" style="1" customWidth="1"/>
    <col min="14" max="14" width="2" style="1" customWidth="1"/>
    <col min="15" max="15" width="14" style="1" customWidth="1"/>
    <col min="16" max="16" width="2" style="8" customWidth="1"/>
    <col min="17" max="17" width="14" style="2" customWidth="1"/>
    <col min="18" max="18" width="2" style="2" customWidth="1"/>
    <col min="19" max="19" width="14" style="1" customWidth="1"/>
    <col min="20" max="20" width="2" style="1" customWidth="1"/>
    <col min="21" max="21" width="14" style="1" customWidth="1"/>
    <col min="22" max="22" width="2" style="8" customWidth="1"/>
    <col min="23" max="23" width="14" style="2" customWidth="1"/>
    <col min="24" max="24" width="2" style="2" customWidth="1"/>
    <col min="25" max="25" width="14" style="1" customWidth="1"/>
    <col min="26" max="26" width="2" style="1" customWidth="1"/>
    <col min="27" max="27" width="14" style="1" customWidth="1"/>
    <col min="28" max="28" width="2" style="8" customWidth="1"/>
    <col min="29" max="29" width="14" style="2" customWidth="1"/>
    <col min="30" max="30" width="2" style="2" customWidth="1"/>
    <col min="31" max="31" width="14" style="1" customWidth="1"/>
    <col min="32" max="32" width="2" style="1" customWidth="1"/>
    <col min="33" max="33" width="14" style="1" customWidth="1"/>
    <col min="34" max="34" width="2" style="8" customWidth="1"/>
    <col min="35" max="35" width="14" style="2" customWidth="1"/>
    <col min="36" max="36" width="2" style="2" customWidth="1"/>
    <col min="37" max="37" width="14" style="1" customWidth="1"/>
    <col min="38" max="38" width="2" style="1" customWidth="1"/>
    <col min="39" max="39" width="14" style="1" customWidth="1"/>
    <col min="40" max="40" width="2" style="8" customWidth="1"/>
    <col min="41" max="41" width="14" style="2" customWidth="1"/>
    <col min="42" max="42" width="2" style="2" customWidth="1"/>
    <col min="43" max="43" width="14" style="1" customWidth="1"/>
    <col min="44" max="44" width="2" style="1" customWidth="1"/>
    <col min="45" max="45" width="14" style="1" customWidth="1"/>
    <col min="46" max="46" width="2" style="8" customWidth="1"/>
    <col min="47" max="47" width="14" style="2" customWidth="1"/>
    <col min="48" max="48" width="2" style="2" customWidth="1"/>
    <col min="49" max="49" width="14" style="1" customWidth="1"/>
    <col min="50" max="50" width="2" style="1" customWidth="1"/>
    <col min="51" max="51" width="14" style="1" customWidth="1"/>
    <col min="52" max="52" width="2" style="8" customWidth="1"/>
    <col min="53" max="53" width="14" style="2" customWidth="1"/>
    <col min="54" max="54" width="2" style="2" customWidth="1"/>
    <col min="55" max="55" width="14" style="1" customWidth="1"/>
    <col min="56" max="56" width="2" style="1" customWidth="1"/>
    <col min="57" max="57" width="14" style="1" customWidth="1"/>
    <col min="58" max="58" width="2" style="8" customWidth="1"/>
    <col min="59" max="59" width="14" style="2" customWidth="1"/>
    <col min="60" max="60" width="2" style="2" customWidth="1"/>
    <col min="61" max="61" width="14" style="1" customWidth="1"/>
    <col min="62" max="62" width="2" style="1" customWidth="1"/>
    <col min="63" max="63" width="14" style="1" customWidth="1"/>
    <col min="64" max="64" width="2" style="8" customWidth="1"/>
    <col min="65" max="65" width="14" style="2" customWidth="1"/>
    <col min="66" max="66" width="2" style="2" customWidth="1"/>
    <col min="67" max="67" width="14" style="1" customWidth="1"/>
    <col min="68" max="68" width="2" style="1" customWidth="1"/>
    <col min="69" max="69" width="14" style="1" customWidth="1"/>
    <col min="70" max="71" width="2" style="8" customWidth="1"/>
    <col min="72" max="72" width="14" style="2" customWidth="1"/>
    <col min="73" max="73" width="2" style="2" customWidth="1"/>
    <col min="74" max="74" width="14" style="1" customWidth="1"/>
    <col min="75" max="75" width="2" style="1" customWidth="1"/>
    <col min="76" max="76" width="14" style="1" customWidth="1"/>
    <col min="77" max="78" width="2" style="8" customWidth="1"/>
    <col min="79" max="79" width="14.7109375" style="2" customWidth="1"/>
    <col min="80" max="80" width="2" style="2" customWidth="1"/>
    <col min="81" max="81" width="14.7109375" style="1" customWidth="1"/>
    <col min="82" max="82" width="2" style="1" customWidth="1"/>
    <col min="83" max="83" width="14.7109375" style="1" customWidth="1"/>
    <col min="84" max="86" width="2" style="8" customWidth="1"/>
    <col min="87" max="16384" width="9" style="1"/>
  </cols>
  <sheetData>
    <row r="1" spans="1:86" s="20" customFormat="1" hidden="1">
      <c r="B1" s="92"/>
      <c r="C1" s="22"/>
      <c r="D1" s="197"/>
      <c r="E1" s="198" t="str">
        <f>"01-"&amp;FY</f>
        <v>01-Error! The source range has an element 'Connection 'Connection waiting to be created' not found in workbook.', which has 68 symbols; however, the pattern '??####' is only 6 symbol(s) long.</v>
      </c>
      <c r="F1" s="22"/>
      <c r="G1" s="23"/>
      <c r="J1" s="131"/>
      <c r="K1" s="198" t="str">
        <f>"02-"&amp;FY</f>
        <v>02-Error! The source range has an element 'Connection 'Connection waiting to be created' not found in workbook.', which has 68 symbols; however, the pattern '??####' is only 6 symbol(s) long.</v>
      </c>
      <c r="L1" s="22"/>
      <c r="M1" s="23"/>
      <c r="P1" s="131"/>
      <c r="Q1" s="198" t="str">
        <f>"03-"&amp;FY</f>
        <v>03-Error! The source range has an element 'Connection 'Connection waiting to be created' not found in workbook.', which has 68 symbols; however, the pattern '??####' is only 6 symbol(s) long.</v>
      </c>
      <c r="R1" s="22"/>
      <c r="S1" s="23"/>
      <c r="V1" s="131"/>
      <c r="W1" s="198" t="str">
        <f>"04-"&amp;FY</f>
        <v>04-Error! The source range has an element 'Connection 'Connection waiting to be created' not found in workbook.', which has 68 symbols; however, the pattern '??####' is only 6 symbol(s) long.</v>
      </c>
      <c r="X1" s="22"/>
      <c r="Y1" s="23"/>
      <c r="AB1" s="131"/>
      <c r="AC1" s="198" t="str">
        <f>"05-"&amp;FY</f>
        <v>05-Error! The source range has an element 'Connection 'Connection waiting to be created' not found in workbook.', which has 68 symbols; however, the pattern '??####' is only 6 symbol(s) long.</v>
      </c>
      <c r="AD1" s="22"/>
      <c r="AE1" s="23"/>
      <c r="AH1" s="131"/>
      <c r="AI1" s="198" t="str">
        <f>"06-"&amp;FY</f>
        <v>06-Error! The source range has an element 'Connection 'Connection waiting to be created' not found in workbook.', which has 68 symbols; however, the pattern '??####' is only 6 symbol(s) long.</v>
      </c>
      <c r="AJ1" s="22"/>
      <c r="AK1" s="23"/>
      <c r="AN1" s="131"/>
      <c r="AO1" s="198" t="str">
        <f>"07-"&amp;FY</f>
        <v>07-Error! The source range has an element 'Connection 'Connection waiting to be created' not found in workbook.', which has 68 symbols; however, the pattern '??####' is only 6 symbol(s) long.</v>
      </c>
      <c r="AP1" s="22"/>
      <c r="AQ1" s="23"/>
      <c r="AT1" s="131"/>
      <c r="AU1" s="198" t="str">
        <f>"08-"&amp;FY</f>
        <v>08-Error! The source range has an element 'Connection 'Connection waiting to be created' not found in workbook.', which has 68 symbols; however, the pattern '??####' is only 6 symbol(s) long.</v>
      </c>
      <c r="AV1" s="22"/>
      <c r="AW1" s="23"/>
      <c r="AZ1" s="131"/>
      <c r="BA1" s="198" t="str">
        <f>"09-"&amp;FY</f>
        <v>09-Error! The source range has an element 'Connection 'Connection waiting to be created' not found in workbook.', which has 68 symbols; however, the pattern '??####' is only 6 symbol(s) long.</v>
      </c>
      <c r="BB1" s="22"/>
      <c r="BC1" s="23"/>
      <c r="BF1" s="131"/>
      <c r="BG1" s="198" t="str">
        <f>"10-"&amp;FY</f>
        <v>10-Error! The source range has an element 'Connection 'Connection waiting to be created' not found in workbook.', which has 68 symbols; however, the pattern '??####' is only 6 symbol(s) long.</v>
      </c>
      <c r="BH1" s="22"/>
      <c r="BI1" s="23"/>
      <c r="BL1" s="131"/>
      <c r="BM1" s="198" t="str">
        <f>"11-"&amp;FY</f>
        <v>11-Error! The source range has an element 'Connection 'Connection waiting to be created' not found in workbook.', which has 68 symbols; however, the pattern '??####' is only 6 symbol(s) long.</v>
      </c>
      <c r="BN1" s="22"/>
      <c r="BO1" s="23"/>
      <c r="BR1" s="131"/>
      <c r="BS1" s="131"/>
      <c r="BT1" s="198" t="str">
        <f>"12-"&amp;FY</f>
        <v>12-Error! The source range has an element 'Connection 'Connection waiting to be created' not found in workbook.', which has 68 symbols; however, the pattern '??####' is only 6 symbol(s) long.</v>
      </c>
      <c r="BU1" s="22"/>
      <c r="BV1" s="23"/>
      <c r="BY1" s="131"/>
      <c r="BZ1" s="131"/>
      <c r="CA1" s="21" t="str">
        <f>E1</f>
        <v>01-Error! The source range has an element 'Connection 'Connection waiting to be created' not found in workbook.', which has 68 symbols; however, the pattern '??####' is only 6 symbol(s) long.</v>
      </c>
      <c r="CB1" s="22"/>
      <c r="CC1" s="23"/>
      <c r="CF1" s="131"/>
      <c r="CG1" s="131"/>
      <c r="CH1" s="131"/>
    </row>
    <row r="2" spans="1:86" s="20" customFormat="1" hidden="1">
      <c r="B2" s="92"/>
      <c r="C2" s="22"/>
      <c r="D2" s="197"/>
      <c r="E2" s="198">
        <v>1</v>
      </c>
      <c r="F2" s="22"/>
      <c r="G2" s="23"/>
      <c r="J2" s="131"/>
      <c r="K2" s="198">
        <f>IF(2&lt;=SelectedPeriod+0,1,0)</f>
        <v>1</v>
      </c>
      <c r="L2" s="22"/>
      <c r="M2" s="23"/>
      <c r="P2" s="131"/>
      <c r="Q2" s="198">
        <f>IF(3&lt;=SelectedPeriod+0,1,0)</f>
        <v>1</v>
      </c>
      <c r="R2" s="22"/>
      <c r="S2" s="23"/>
      <c r="V2" s="131"/>
      <c r="W2" s="198">
        <f>IF(4&lt;=SelectedPeriod+0,1,0)</f>
        <v>0</v>
      </c>
      <c r="X2" s="22"/>
      <c r="Y2" s="23"/>
      <c r="AB2" s="131"/>
      <c r="AC2" s="198">
        <f>IF(5&lt;=SelectedPeriod+0,1,0)</f>
        <v>0</v>
      </c>
      <c r="AD2" s="22"/>
      <c r="AE2" s="23"/>
      <c r="AH2" s="131"/>
      <c r="AI2" s="198">
        <f>IF(6&lt;=SelectedPeriod+0,1,0)</f>
        <v>0</v>
      </c>
      <c r="AJ2" s="22"/>
      <c r="AK2" s="23"/>
      <c r="AN2" s="131"/>
      <c r="AO2" s="198">
        <f>IF(7&lt;=SelectedPeriod+0,1,0)</f>
        <v>0</v>
      </c>
      <c r="AP2" s="22"/>
      <c r="AQ2" s="23"/>
      <c r="AT2" s="131"/>
      <c r="AU2" s="198">
        <f>IF(8&lt;=SelectedPeriod+0,1,0)</f>
        <v>0</v>
      </c>
      <c r="AV2" s="22"/>
      <c r="AW2" s="23"/>
      <c r="AZ2" s="131"/>
      <c r="BA2" s="198">
        <f>IF(9&lt;=SelectedPeriod+0,1,0)</f>
        <v>0</v>
      </c>
      <c r="BB2" s="22"/>
      <c r="BC2" s="23"/>
      <c r="BF2" s="131"/>
      <c r="BG2" s="198">
        <f>IF(10&lt;=SelectedPeriod+0,1,0)</f>
        <v>0</v>
      </c>
      <c r="BH2" s="22"/>
      <c r="BI2" s="23"/>
      <c r="BL2" s="131"/>
      <c r="BM2" s="198">
        <f>IF(11&lt;=SelectedPeriod+0,1,0)</f>
        <v>0</v>
      </c>
      <c r="BN2" s="22"/>
      <c r="BO2" s="23"/>
      <c r="BR2" s="131"/>
      <c r="BS2" s="131"/>
      <c r="BT2" s="198">
        <f>IF(12&lt;=SelectedPeriod+0,1,0)</f>
        <v>0</v>
      </c>
      <c r="BU2" s="22"/>
      <c r="BV2" s="23"/>
      <c r="BY2" s="131"/>
      <c r="BZ2" s="131"/>
      <c r="CA2" s="21" t="str">
        <f>CurrPeriod</f>
        <v>03-Error! The source range has an element 'Connection 'Connection waiting to be created' not found in workbook.', which has 68 symbols; however, the pattern '??####' is only 6 symbol(s) long.</v>
      </c>
      <c r="CB2" s="22"/>
      <c r="CC2" s="23"/>
      <c r="CF2" s="131"/>
      <c r="CG2" s="131"/>
      <c r="CH2" s="131"/>
    </row>
    <row r="3" spans="1:86" ht="39" customHeight="1">
      <c r="C3" s="42" cm="1">
        <f t="array" ref="C3">Company</f>
        <v>0</v>
      </c>
      <c r="E3" s="278" t="s">
        <v>262</v>
      </c>
      <c r="F3" s="278"/>
      <c r="G3" s="278"/>
      <c r="H3" s="4"/>
      <c r="I3" s="4"/>
      <c r="J3" s="189"/>
      <c r="K3" s="150"/>
      <c r="L3" s="150"/>
      <c r="N3" s="4"/>
      <c r="O3" s="4"/>
      <c r="P3" s="189"/>
      <c r="Q3" s="150"/>
      <c r="R3" s="150"/>
      <c r="T3" s="4"/>
      <c r="U3" s="4"/>
      <c r="V3" s="189"/>
      <c r="W3" s="150"/>
      <c r="X3" s="150"/>
      <c r="Z3" s="4"/>
      <c r="AA3" s="4"/>
      <c r="AB3" s="189"/>
      <c r="AC3" s="150"/>
      <c r="AD3" s="150"/>
      <c r="AF3" s="4"/>
      <c r="AG3" s="4"/>
      <c r="AH3" s="189"/>
      <c r="AI3" s="150"/>
      <c r="AJ3" s="150"/>
      <c r="AL3" s="4"/>
      <c r="AM3" s="4"/>
      <c r="AN3" s="189"/>
      <c r="AO3" s="150"/>
      <c r="AP3" s="150"/>
      <c r="AR3" s="4"/>
      <c r="AS3" s="4"/>
      <c r="AT3" s="189"/>
      <c r="AU3" s="150"/>
      <c r="AV3" s="150"/>
      <c r="AX3" s="4"/>
      <c r="AY3" s="4"/>
      <c r="AZ3" s="189"/>
      <c r="BA3" s="150"/>
      <c r="BB3" s="150"/>
      <c r="BD3" s="4"/>
      <c r="BE3" s="4"/>
      <c r="BF3" s="189"/>
      <c r="BG3" s="150"/>
      <c r="BH3" s="150"/>
      <c r="BJ3" s="4"/>
      <c r="BK3" s="4"/>
      <c r="BL3" s="189"/>
      <c r="BM3" s="150"/>
      <c r="BN3" s="150"/>
      <c r="BP3" s="4"/>
      <c r="BQ3" s="4"/>
      <c r="BR3" s="189"/>
      <c r="BS3" s="189"/>
      <c r="BT3" s="150"/>
      <c r="BU3" s="150"/>
      <c r="BW3" s="4"/>
      <c r="BX3" s="4"/>
      <c r="BY3" s="189"/>
      <c r="BZ3" s="189"/>
      <c r="CB3" s="4"/>
      <c r="CC3" s="4"/>
      <c r="CD3" s="4"/>
      <c r="CE3" s="4"/>
      <c r="CF3" s="189"/>
      <c r="CG3" s="189"/>
      <c r="CH3" s="189"/>
    </row>
    <row r="4" spans="1:86" ht="23.25">
      <c r="C4" s="11" t="s">
        <v>34</v>
      </c>
      <c r="E4" s="4"/>
      <c r="F4" s="4"/>
      <c r="G4" s="4"/>
      <c r="H4" s="4"/>
      <c r="I4" s="4"/>
      <c r="J4" s="189"/>
      <c r="K4" s="4"/>
      <c r="L4" s="4"/>
      <c r="M4" s="4"/>
      <c r="N4" s="4"/>
      <c r="O4" s="4"/>
      <c r="P4" s="189"/>
      <c r="Q4" s="4"/>
      <c r="R4" s="4"/>
      <c r="S4" s="4"/>
      <c r="T4" s="4"/>
      <c r="U4" s="4"/>
      <c r="V4" s="189"/>
      <c r="W4" s="4"/>
      <c r="X4" s="4"/>
      <c r="Y4" s="4"/>
      <c r="Z4" s="4"/>
      <c r="AA4" s="4"/>
      <c r="AB4" s="189"/>
      <c r="AC4" s="4"/>
      <c r="AD4" s="4"/>
      <c r="AE4" s="4"/>
      <c r="AF4" s="4"/>
      <c r="AG4" s="4"/>
      <c r="AH4" s="189"/>
      <c r="AI4" s="4"/>
      <c r="AJ4" s="4"/>
      <c r="AK4" s="4"/>
      <c r="AL4" s="4"/>
      <c r="AM4" s="4"/>
      <c r="AN4" s="189"/>
      <c r="AO4" s="4"/>
      <c r="AP4" s="4"/>
      <c r="AQ4" s="4"/>
      <c r="AR4" s="4"/>
      <c r="AS4" s="4"/>
      <c r="AT4" s="189"/>
      <c r="AU4" s="4"/>
      <c r="AV4" s="4"/>
      <c r="AW4" s="4"/>
      <c r="AX4" s="4"/>
      <c r="AY4" s="4"/>
      <c r="AZ4" s="189"/>
      <c r="BA4" s="4"/>
      <c r="BB4" s="4"/>
      <c r="BC4" s="4"/>
      <c r="BD4" s="4"/>
      <c r="BE4" s="4"/>
      <c r="BF4" s="189"/>
      <c r="BG4" s="4"/>
      <c r="BH4" s="4"/>
      <c r="BI4" s="4"/>
      <c r="BJ4" s="4"/>
      <c r="BK4" s="4"/>
      <c r="BL4" s="189"/>
      <c r="BM4" s="4"/>
      <c r="BN4" s="4"/>
      <c r="BO4" s="4"/>
      <c r="BP4" s="4"/>
      <c r="BQ4" s="4"/>
      <c r="BR4" s="189"/>
      <c r="BS4" s="189"/>
      <c r="BT4" s="4"/>
      <c r="BU4" s="4"/>
      <c r="BV4" s="4"/>
      <c r="BW4" s="4"/>
      <c r="BX4" s="4"/>
      <c r="BY4" s="189"/>
      <c r="BZ4" s="189"/>
      <c r="CA4" s="4"/>
      <c r="CB4" s="4"/>
      <c r="CC4" s="4"/>
      <c r="CD4" s="4"/>
      <c r="CE4" s="4"/>
      <c r="CF4" s="189"/>
      <c r="CG4" s="189"/>
      <c r="CH4" s="189"/>
    </row>
    <row r="5" spans="1:86" ht="24" thickBot="1">
      <c r="C5" s="12" t="str">
        <f ca="1">"for the period ending "&amp;IFERROR(CurrDate,"Still to be selected")</f>
        <v>for the period ending Still to be selected</v>
      </c>
      <c r="D5" s="88"/>
      <c r="E5" s="14"/>
      <c r="F5" s="14"/>
      <c r="G5" s="14"/>
      <c r="H5" s="14"/>
      <c r="I5" s="14"/>
      <c r="J5" s="195"/>
      <c r="K5" s="14"/>
      <c r="L5" s="14"/>
      <c r="M5" s="14"/>
      <c r="N5" s="14"/>
      <c r="O5" s="14"/>
      <c r="P5" s="195"/>
      <c r="Q5" s="14"/>
      <c r="R5" s="14"/>
      <c r="S5" s="14"/>
      <c r="T5" s="14"/>
      <c r="U5" s="14"/>
      <c r="V5" s="195"/>
      <c r="W5" s="14"/>
      <c r="X5" s="14"/>
      <c r="Y5" s="14"/>
      <c r="Z5" s="14"/>
      <c r="AA5" s="14"/>
      <c r="AB5" s="195"/>
      <c r="AC5" s="14"/>
      <c r="AD5" s="14"/>
      <c r="AE5" s="14"/>
      <c r="AF5" s="14"/>
      <c r="AG5" s="14"/>
      <c r="AH5" s="195"/>
      <c r="AI5" s="14"/>
      <c r="AJ5" s="14"/>
      <c r="AK5" s="14"/>
      <c r="AL5" s="14"/>
      <c r="AM5" s="14"/>
      <c r="AN5" s="195"/>
      <c r="AO5" s="14"/>
      <c r="AP5" s="14"/>
      <c r="AQ5" s="14"/>
      <c r="AR5" s="14"/>
      <c r="AS5" s="14"/>
      <c r="AT5" s="195"/>
      <c r="AU5" s="14"/>
      <c r="AV5" s="14"/>
      <c r="AW5" s="14"/>
      <c r="AX5" s="14"/>
      <c r="AY5" s="14"/>
      <c r="AZ5" s="195"/>
      <c r="BA5" s="14"/>
      <c r="BB5" s="14"/>
      <c r="BC5" s="14"/>
      <c r="BD5" s="14"/>
      <c r="BE5" s="14"/>
      <c r="BF5" s="195"/>
      <c r="BG5" s="14"/>
      <c r="BH5" s="14"/>
      <c r="BI5" s="14"/>
      <c r="BJ5" s="14"/>
      <c r="BK5" s="14"/>
      <c r="BL5" s="195"/>
      <c r="BM5" s="14"/>
      <c r="BN5" s="14"/>
      <c r="BO5" s="14"/>
      <c r="BP5" s="14"/>
      <c r="BQ5" s="14"/>
      <c r="BR5" s="195"/>
      <c r="BS5" s="195"/>
      <c r="BT5" s="14"/>
      <c r="BU5" s="14"/>
      <c r="BV5" s="14"/>
      <c r="BW5" s="14"/>
      <c r="BX5" s="14"/>
      <c r="BY5" s="195"/>
      <c r="BZ5" s="195"/>
      <c r="CA5" s="14"/>
      <c r="CB5" s="14"/>
      <c r="CC5" s="14"/>
      <c r="CD5" s="14"/>
      <c r="CE5" s="14"/>
      <c r="CF5" s="190"/>
      <c r="CG5" s="190"/>
      <c r="CH5" s="190"/>
    </row>
    <row r="6" spans="1:86">
      <c r="C6" s="139"/>
      <c r="F6" s="9"/>
      <c r="H6" s="10"/>
      <c r="I6" s="9"/>
      <c r="L6" s="9"/>
      <c r="N6" s="10"/>
      <c r="O6" s="9"/>
      <c r="R6" s="9"/>
      <c r="T6" s="10"/>
      <c r="U6" s="9"/>
      <c r="X6" s="9"/>
      <c r="Z6" s="10"/>
      <c r="AA6" s="9"/>
      <c r="AD6" s="9"/>
      <c r="AF6" s="10"/>
      <c r="AG6" s="9"/>
      <c r="AJ6" s="9"/>
      <c r="AL6" s="10"/>
      <c r="AM6" s="9"/>
      <c r="AP6" s="9"/>
      <c r="AR6" s="10"/>
      <c r="AS6" s="9"/>
      <c r="AV6" s="9"/>
      <c r="AX6" s="10"/>
      <c r="AY6" s="9"/>
      <c r="BB6" s="9"/>
      <c r="BD6" s="10"/>
      <c r="BE6" s="9"/>
      <c r="BH6" s="9"/>
      <c r="BJ6" s="10"/>
      <c r="BK6" s="9"/>
      <c r="BN6" s="9"/>
      <c r="BP6" s="10"/>
      <c r="BQ6" s="9"/>
      <c r="BU6" s="9"/>
      <c r="BW6" s="10"/>
      <c r="BX6" s="9"/>
      <c r="CA6" s="15"/>
      <c r="CB6" s="9"/>
      <c r="CC6" s="13"/>
      <c r="CD6" s="10"/>
      <c r="CE6" s="9"/>
    </row>
    <row r="7" spans="1:86">
      <c r="B7" s="54"/>
      <c r="E7" s="280" t="str" cm="1">
        <f t="array" ref="E7">_xll.FINANCIALPERIODENDDATE(cpy,E1)</f>
        <v>Connection 'Connection waiting to be created' not found in workbook.</v>
      </c>
      <c r="F7" s="280"/>
      <c r="G7" s="280"/>
      <c r="H7" s="280"/>
      <c r="I7" s="280"/>
      <c r="J7" s="191"/>
      <c r="K7" s="280" t="str" cm="1">
        <f t="array" ref="K7">_xll.FINANCIALPERIODENDDATE(cpy,K1)</f>
        <v>Connection 'Connection waiting to be created' not found in workbook.</v>
      </c>
      <c r="L7" s="280"/>
      <c r="M7" s="280"/>
      <c r="N7" s="280"/>
      <c r="O7" s="280"/>
      <c r="P7" s="191"/>
      <c r="Q7" s="280" t="str" cm="1">
        <f t="array" ref="Q7">_xll.FINANCIALPERIODENDDATE(cpy,Q1)</f>
        <v>Connection 'Connection waiting to be created' not found in workbook.</v>
      </c>
      <c r="R7" s="280"/>
      <c r="S7" s="280"/>
      <c r="T7" s="280"/>
      <c r="U7" s="280"/>
      <c r="V7" s="191"/>
      <c r="W7" s="280" t="str" cm="1">
        <f t="array" ref="W7">_xll.FINANCIALPERIODENDDATE(cpy,W1)</f>
        <v>Connection 'Connection waiting to be created' not found in workbook.</v>
      </c>
      <c r="X7" s="280"/>
      <c r="Y7" s="280"/>
      <c r="Z7" s="280"/>
      <c r="AA7" s="280"/>
      <c r="AB7" s="191"/>
      <c r="AC7" s="280" t="str" cm="1">
        <f t="array" ref="AC7">_xll.FINANCIALPERIODENDDATE(cpy,AC1)</f>
        <v>Connection 'Connection waiting to be created' not found in workbook.</v>
      </c>
      <c r="AD7" s="280"/>
      <c r="AE7" s="280"/>
      <c r="AF7" s="280"/>
      <c r="AG7" s="280"/>
      <c r="AH7" s="191"/>
      <c r="AI7" s="280" t="str" cm="1">
        <f t="array" ref="AI7">_xll.FINANCIALPERIODENDDATE(cpy,AI1)</f>
        <v>Connection 'Connection waiting to be created' not found in workbook.</v>
      </c>
      <c r="AJ7" s="280"/>
      <c r="AK7" s="280"/>
      <c r="AL7" s="280"/>
      <c r="AM7" s="280"/>
      <c r="AN7" s="191"/>
      <c r="AO7" s="280" t="str" cm="1">
        <f t="array" ref="AO7">_xll.FINANCIALPERIODENDDATE(cpy,AO1)</f>
        <v>Connection 'Connection waiting to be created' not found in workbook.</v>
      </c>
      <c r="AP7" s="280"/>
      <c r="AQ7" s="280"/>
      <c r="AR7" s="280"/>
      <c r="AS7" s="280"/>
      <c r="AT7" s="191"/>
      <c r="AU7" s="280" t="str" cm="1">
        <f t="array" ref="AU7">_xll.FINANCIALPERIODENDDATE(cpy,AU1)</f>
        <v>Connection 'Connection waiting to be created' not found in workbook.</v>
      </c>
      <c r="AV7" s="280"/>
      <c r="AW7" s="280"/>
      <c r="AX7" s="280"/>
      <c r="AY7" s="280"/>
      <c r="AZ7" s="191"/>
      <c r="BA7" s="280" t="str" cm="1">
        <f t="array" ref="BA7">_xll.FINANCIALPERIODENDDATE(cpy,BA1)</f>
        <v>Connection 'Connection waiting to be created' not found in workbook.</v>
      </c>
      <c r="BB7" s="280"/>
      <c r="BC7" s="280"/>
      <c r="BD7" s="280"/>
      <c r="BE7" s="280"/>
      <c r="BF7" s="191"/>
      <c r="BG7" s="280" t="str" cm="1">
        <f t="array" ref="BG7">_xll.FINANCIALPERIODENDDATE(cpy,BG1)</f>
        <v>Connection 'Connection waiting to be created' not found in workbook.</v>
      </c>
      <c r="BH7" s="280"/>
      <c r="BI7" s="280"/>
      <c r="BJ7" s="280"/>
      <c r="BK7" s="280"/>
      <c r="BL7" s="191"/>
      <c r="BM7" s="280" t="str" cm="1">
        <f t="array" ref="BM7">_xll.FINANCIALPERIODENDDATE(cpy,BM1)</f>
        <v>Connection 'Connection waiting to be created' not found in workbook.</v>
      </c>
      <c r="BN7" s="280"/>
      <c r="BO7" s="280"/>
      <c r="BP7" s="280"/>
      <c r="BQ7" s="280"/>
      <c r="BR7" s="191"/>
      <c r="BS7" s="191"/>
      <c r="BT7" s="280" t="str" cm="1">
        <f t="array" ref="BT7">_xll.FINANCIALPERIODENDDATE(cpy,BT1)</f>
        <v>Connection 'Connection waiting to be created' not found in workbook.</v>
      </c>
      <c r="BU7" s="280"/>
      <c r="BV7" s="280"/>
      <c r="BW7" s="280"/>
      <c r="BX7" s="280"/>
      <c r="BY7" s="191"/>
      <c r="BZ7" s="191"/>
      <c r="CA7" s="279" t="s">
        <v>41</v>
      </c>
      <c r="CB7" s="279"/>
      <c r="CC7" s="279"/>
      <c r="CD7" s="279"/>
      <c r="CE7" s="279"/>
      <c r="CF7" s="191"/>
      <c r="CG7" s="191"/>
      <c r="CH7" s="191"/>
    </row>
    <row r="8" spans="1:86">
      <c r="B8" s="54"/>
      <c r="C8" s="120" t="s">
        <v>259</v>
      </c>
      <c r="D8" s="118"/>
      <c r="E8" s="118" t="s">
        <v>15</v>
      </c>
      <c r="F8" s="118"/>
      <c r="G8" s="118" t="s">
        <v>14</v>
      </c>
      <c r="H8" s="118"/>
      <c r="I8" s="118" t="s">
        <v>13</v>
      </c>
      <c r="J8" s="140"/>
      <c r="K8" s="118" t="s">
        <v>15</v>
      </c>
      <c r="L8" s="118"/>
      <c r="M8" s="118" t="s">
        <v>14</v>
      </c>
      <c r="N8" s="118"/>
      <c r="O8" s="118" t="s">
        <v>13</v>
      </c>
      <c r="P8" s="140"/>
      <c r="Q8" s="118" t="s">
        <v>15</v>
      </c>
      <c r="R8" s="118"/>
      <c r="S8" s="118" t="s">
        <v>14</v>
      </c>
      <c r="T8" s="118"/>
      <c r="U8" s="118" t="s">
        <v>13</v>
      </c>
      <c r="V8" s="140"/>
      <c r="W8" s="118" t="s">
        <v>15</v>
      </c>
      <c r="X8" s="118"/>
      <c r="Y8" s="118" t="s">
        <v>14</v>
      </c>
      <c r="Z8" s="118"/>
      <c r="AA8" s="118" t="s">
        <v>13</v>
      </c>
      <c r="AB8" s="140"/>
      <c r="AC8" s="118" t="s">
        <v>15</v>
      </c>
      <c r="AD8" s="118"/>
      <c r="AE8" s="118" t="s">
        <v>14</v>
      </c>
      <c r="AF8" s="118"/>
      <c r="AG8" s="118" t="s">
        <v>13</v>
      </c>
      <c r="AH8" s="140"/>
      <c r="AI8" s="118" t="s">
        <v>15</v>
      </c>
      <c r="AJ8" s="118"/>
      <c r="AK8" s="118" t="s">
        <v>14</v>
      </c>
      <c r="AL8" s="118"/>
      <c r="AM8" s="118" t="s">
        <v>13</v>
      </c>
      <c r="AN8" s="140"/>
      <c r="AO8" s="118" t="s">
        <v>15</v>
      </c>
      <c r="AP8" s="118"/>
      <c r="AQ8" s="118" t="s">
        <v>14</v>
      </c>
      <c r="AR8" s="118"/>
      <c r="AS8" s="118" t="s">
        <v>13</v>
      </c>
      <c r="AT8" s="140"/>
      <c r="AU8" s="118" t="s">
        <v>15</v>
      </c>
      <c r="AV8" s="118"/>
      <c r="AW8" s="118" t="s">
        <v>14</v>
      </c>
      <c r="AX8" s="118"/>
      <c r="AY8" s="118" t="s">
        <v>13</v>
      </c>
      <c r="AZ8" s="140"/>
      <c r="BA8" s="118" t="s">
        <v>15</v>
      </c>
      <c r="BB8" s="118"/>
      <c r="BC8" s="118" t="s">
        <v>14</v>
      </c>
      <c r="BD8" s="118"/>
      <c r="BE8" s="118" t="s">
        <v>13</v>
      </c>
      <c r="BF8" s="140"/>
      <c r="BG8" s="118" t="s">
        <v>15</v>
      </c>
      <c r="BH8" s="118"/>
      <c r="BI8" s="118" t="s">
        <v>14</v>
      </c>
      <c r="BJ8" s="118"/>
      <c r="BK8" s="118" t="s">
        <v>13</v>
      </c>
      <c r="BL8" s="140"/>
      <c r="BM8" s="118" t="s">
        <v>15</v>
      </c>
      <c r="BN8" s="118"/>
      <c r="BO8" s="118" t="s">
        <v>14</v>
      </c>
      <c r="BP8" s="118"/>
      <c r="BQ8" s="118" t="s">
        <v>13</v>
      </c>
      <c r="BR8" s="140"/>
      <c r="BS8" s="140"/>
      <c r="BT8" s="118" t="s">
        <v>15</v>
      </c>
      <c r="BU8" s="118"/>
      <c r="BV8" s="118" t="s">
        <v>14</v>
      </c>
      <c r="BW8" s="118"/>
      <c r="BX8" s="118" t="s">
        <v>13</v>
      </c>
      <c r="BY8" s="140"/>
      <c r="BZ8" s="140"/>
      <c r="CA8" s="118" t="s">
        <v>15</v>
      </c>
      <c r="CB8" s="118"/>
      <c r="CC8" s="118" t="s">
        <v>14</v>
      </c>
      <c r="CD8" s="119"/>
      <c r="CE8" s="119" t="s">
        <v>13</v>
      </c>
      <c r="CF8" s="140"/>
      <c r="CG8" s="140"/>
      <c r="CH8" s="140"/>
    </row>
    <row r="9" spans="1:86" s="5" customFormat="1" ht="16.149999999999999" customHeight="1">
      <c r="B9" s="25"/>
      <c r="C9" s="27"/>
      <c r="D9" s="89"/>
      <c r="E9" s="43"/>
      <c r="F9" s="43"/>
      <c r="G9" s="43"/>
      <c r="H9" s="44"/>
      <c r="I9" s="43"/>
      <c r="J9" s="27"/>
      <c r="K9" s="43"/>
      <c r="L9" s="43"/>
      <c r="M9" s="43"/>
      <c r="N9" s="44"/>
      <c r="O9" s="43"/>
      <c r="P9" s="27"/>
      <c r="Q9" s="43"/>
      <c r="R9" s="43"/>
      <c r="S9" s="43"/>
      <c r="T9" s="44"/>
      <c r="U9" s="43"/>
      <c r="V9" s="27"/>
      <c r="W9" s="43"/>
      <c r="X9" s="43"/>
      <c r="Y9" s="43"/>
      <c r="Z9" s="44"/>
      <c r="AA9" s="43"/>
      <c r="AB9" s="27"/>
      <c r="AC9" s="43"/>
      <c r="AD9" s="43"/>
      <c r="AE9" s="43"/>
      <c r="AF9" s="44"/>
      <c r="AG9" s="43"/>
      <c r="AH9" s="27"/>
      <c r="AI9" s="43"/>
      <c r="AJ9" s="43"/>
      <c r="AK9" s="43"/>
      <c r="AL9" s="44"/>
      <c r="AM9" s="43"/>
      <c r="AN9" s="27"/>
      <c r="AO9" s="43"/>
      <c r="AP9" s="43"/>
      <c r="AQ9" s="43"/>
      <c r="AR9" s="44"/>
      <c r="AS9" s="43"/>
      <c r="AT9" s="27"/>
      <c r="AU9" s="43"/>
      <c r="AV9" s="43"/>
      <c r="AW9" s="43"/>
      <c r="AX9" s="44"/>
      <c r="AY9" s="43"/>
      <c r="AZ9" s="27"/>
      <c r="BA9" s="43"/>
      <c r="BB9" s="43"/>
      <c r="BC9" s="43"/>
      <c r="BD9" s="44"/>
      <c r="BE9" s="43"/>
      <c r="BF9" s="27"/>
      <c r="BG9" s="43"/>
      <c r="BH9" s="43"/>
      <c r="BI9" s="43"/>
      <c r="BJ9" s="44"/>
      <c r="BK9" s="43"/>
      <c r="BL9" s="27"/>
      <c r="BM9" s="43"/>
      <c r="BN9" s="43"/>
      <c r="BO9" s="43"/>
      <c r="BP9" s="44"/>
      <c r="BQ9" s="43"/>
      <c r="BR9" s="27"/>
      <c r="BS9" s="27"/>
      <c r="BT9" s="43"/>
      <c r="BU9" s="43"/>
      <c r="BV9" s="43"/>
      <c r="BW9" s="44"/>
      <c r="BX9" s="43"/>
      <c r="BY9" s="27"/>
      <c r="BZ9" s="27"/>
      <c r="CA9" s="43"/>
      <c r="CB9" s="43"/>
      <c r="CC9" s="43"/>
      <c r="CD9" s="44"/>
      <c r="CE9" s="43"/>
      <c r="CF9" s="27"/>
      <c r="CG9" s="27"/>
      <c r="CH9" s="27"/>
    </row>
    <row r="10" spans="1:86" s="73" customFormat="1" ht="15.75">
      <c r="B10" s="30"/>
      <c r="C10" s="30" t="s">
        <v>11</v>
      </c>
      <c r="D10" s="90"/>
      <c r="E10" s="66">
        <f ca="1">SUM(E11:E13)</f>
        <v>0</v>
      </c>
      <c r="F10" s="66"/>
      <c r="G10" s="66">
        <f ca="1">SUM(G11:G13)</f>
        <v>0</v>
      </c>
      <c r="H10" s="67"/>
      <c r="I10" s="66">
        <f t="shared" ref="I10:I12" ca="1" si="0">E10-G10</f>
        <v>0</v>
      </c>
      <c r="J10" s="79"/>
      <c r="K10" s="66">
        <f ca="1">SUM(K11:K13)</f>
        <v>0</v>
      </c>
      <c r="L10" s="66"/>
      <c r="M10" s="66">
        <f ca="1">SUM(M11:M13)</f>
        <v>0</v>
      </c>
      <c r="N10" s="67"/>
      <c r="O10" s="66">
        <f t="shared" ref="O10:O12" ca="1" si="1">K10-M10</f>
        <v>0</v>
      </c>
      <c r="P10" s="79"/>
      <c r="Q10" s="66">
        <f ca="1">SUM(Q11:Q13)</f>
        <v>0</v>
      </c>
      <c r="R10" s="66"/>
      <c r="S10" s="66">
        <f ca="1">SUM(S11:S13)</f>
        <v>0</v>
      </c>
      <c r="T10" s="67"/>
      <c r="U10" s="66">
        <f t="shared" ref="U10:U12" ca="1" si="2">Q10-S10</f>
        <v>0</v>
      </c>
      <c r="V10" s="79"/>
      <c r="W10" s="66">
        <f ca="1">SUM(W11:W13)</f>
        <v>0</v>
      </c>
      <c r="X10" s="66"/>
      <c r="Y10" s="66">
        <f ca="1">SUM(Y11:Y13)</f>
        <v>0</v>
      </c>
      <c r="Z10" s="67"/>
      <c r="AA10" s="66">
        <f t="shared" ref="AA10:AA12" ca="1" si="3">W10-Y10</f>
        <v>0</v>
      </c>
      <c r="AB10" s="79"/>
      <c r="AC10" s="66">
        <f ca="1">SUM(AC11:AC13)</f>
        <v>0</v>
      </c>
      <c r="AD10" s="66"/>
      <c r="AE10" s="66">
        <f ca="1">SUM(AE11:AE13)</f>
        <v>0</v>
      </c>
      <c r="AF10" s="67"/>
      <c r="AG10" s="66">
        <f t="shared" ref="AG10:AG12" ca="1" si="4">AC10-AE10</f>
        <v>0</v>
      </c>
      <c r="AH10" s="79"/>
      <c r="AI10" s="66">
        <f ca="1">SUM(AI11:AI13)</f>
        <v>0</v>
      </c>
      <c r="AJ10" s="66"/>
      <c r="AK10" s="66">
        <f ca="1">SUM(AK11:AK13)</f>
        <v>0</v>
      </c>
      <c r="AL10" s="67"/>
      <c r="AM10" s="66">
        <f t="shared" ref="AM10:AM12" ca="1" si="5">AI10-AK10</f>
        <v>0</v>
      </c>
      <c r="AN10" s="79"/>
      <c r="AO10" s="66">
        <f ca="1">SUM(AO11:AO13)</f>
        <v>0</v>
      </c>
      <c r="AP10" s="66"/>
      <c r="AQ10" s="66">
        <f ca="1">SUM(AQ11:AQ13)</f>
        <v>0</v>
      </c>
      <c r="AR10" s="67"/>
      <c r="AS10" s="66">
        <f t="shared" ref="AS10:AS12" ca="1" si="6">AO10-AQ10</f>
        <v>0</v>
      </c>
      <c r="AT10" s="79"/>
      <c r="AU10" s="66">
        <f ca="1">SUM(AU11:AU13)</f>
        <v>0</v>
      </c>
      <c r="AV10" s="66"/>
      <c r="AW10" s="66">
        <f ca="1">SUM(AW11:AW13)</f>
        <v>0</v>
      </c>
      <c r="AX10" s="67"/>
      <c r="AY10" s="66">
        <f t="shared" ref="AY10:AY12" ca="1" si="7">AU10-AW10</f>
        <v>0</v>
      </c>
      <c r="AZ10" s="79"/>
      <c r="BA10" s="66">
        <f ca="1">SUM(BA11:BA13)</f>
        <v>0</v>
      </c>
      <c r="BB10" s="66"/>
      <c r="BC10" s="66">
        <f ca="1">SUM(BC11:BC13)</f>
        <v>0</v>
      </c>
      <c r="BD10" s="67"/>
      <c r="BE10" s="66">
        <f t="shared" ref="BE10:BE12" ca="1" si="8">BA10-BC10</f>
        <v>0</v>
      </c>
      <c r="BF10" s="79"/>
      <c r="BG10" s="66">
        <f ca="1">SUM(BG11:BG13)</f>
        <v>0</v>
      </c>
      <c r="BH10" s="66"/>
      <c r="BI10" s="66">
        <f ca="1">SUM(BI11:BI13)</f>
        <v>0</v>
      </c>
      <c r="BJ10" s="67"/>
      <c r="BK10" s="66">
        <f t="shared" ref="BK10:BK12" ca="1" si="9">BG10-BI10</f>
        <v>0</v>
      </c>
      <c r="BL10" s="79"/>
      <c r="BM10" s="66">
        <f ca="1">SUM(BM11:BM13)</f>
        <v>0</v>
      </c>
      <c r="BN10" s="66"/>
      <c r="BO10" s="66">
        <f ca="1">SUM(BO11:BO13)</f>
        <v>0</v>
      </c>
      <c r="BP10" s="67"/>
      <c r="BQ10" s="66">
        <f t="shared" ref="BQ10:BQ12" ca="1" si="10">BM10-BO10</f>
        <v>0</v>
      </c>
      <c r="BR10" s="79"/>
      <c r="BS10" s="79"/>
      <c r="BT10" s="66">
        <f ca="1">SUM(BT11:BT13)</f>
        <v>0</v>
      </c>
      <c r="BU10" s="66"/>
      <c r="BV10" s="66">
        <f ca="1">SUM(BV11:BV13)</f>
        <v>0</v>
      </c>
      <c r="BW10" s="67"/>
      <c r="BX10" s="66">
        <f t="shared" ref="BX10:BX12" ca="1" si="11">BT10-BV10</f>
        <v>0</v>
      </c>
      <c r="BY10" s="79"/>
      <c r="BZ10" s="79"/>
      <c r="CA10" s="66">
        <f ca="1">SUM(CA11:CA13)</f>
        <v>0</v>
      </c>
      <c r="CB10" s="66"/>
      <c r="CC10" s="66">
        <f ca="1">SUM(CC11:CC13)</f>
        <v>0</v>
      </c>
      <c r="CD10" s="67"/>
      <c r="CE10" s="66">
        <f t="shared" ref="CE10:CE12" ca="1" si="12">CA10-CC10</f>
        <v>0</v>
      </c>
      <c r="CF10" s="79"/>
      <c r="CG10" s="79"/>
      <c r="CH10" s="79"/>
    </row>
    <row r="11" spans="1:86" s="28" customFormat="1">
      <c r="A11" t="s">
        <v>111</v>
      </c>
      <c r="C11" s="28" t="s">
        <v>118</v>
      </c>
      <c r="D11" s="125" t="str">
        <f ca="1">_xlfn.XLOOKUP($A11,FinalClasses,CustFinalClasses,"",0,1)</f>
        <v/>
      </c>
      <c r="E11" s="55">
        <f ca="1">IF($D11="",0,IF(E$2=0,0,_xll.ACCOUNTTURNOVER(cpy,"ACTUAL",$D11,,,,E$1,E$1)))</f>
        <v>0</v>
      </c>
      <c r="F11" s="52"/>
      <c r="G11" s="55">
        <f ca="1">IF(OR($D11="",IsBudgets="No"),0,IF(E$2=0,0,_xll.ACCOUNTTURNOVER(cpy,"BUDGET",$D11,,,,E$1,E$1)))</f>
        <v>0</v>
      </c>
      <c r="H11" s="53"/>
      <c r="I11" s="55">
        <f t="shared" ca="1" si="0"/>
        <v>0</v>
      </c>
      <c r="J11" s="27"/>
      <c r="K11" s="55">
        <f ca="1">IF($D11="",0,IF(K$2=0,0,_xll.ACCOUNTTURNOVER(cpy,"ACTUAL",$D11,,,,K$1,K$1)))</f>
        <v>0</v>
      </c>
      <c r="L11" s="52"/>
      <c r="M11" s="55">
        <f ca="1">IF(OR($D11="",IsBudgets="No"),0,IF(K$2=0,0,_xll.ACCOUNTTURNOVER(cpy,"BUDGET",$D11,,,,K$1,K$1)))</f>
        <v>0</v>
      </c>
      <c r="N11" s="53"/>
      <c r="O11" s="55">
        <f t="shared" ca="1" si="1"/>
        <v>0</v>
      </c>
      <c r="P11" s="27"/>
      <c r="Q11" s="55">
        <f ca="1">IF($D11="",0,IF(Q$2=0,0,_xll.ACCOUNTTURNOVER(cpy,"ACTUAL",$D11,,,,Q$1,Q$1)))</f>
        <v>0</v>
      </c>
      <c r="R11" s="52"/>
      <c r="S11" s="55">
        <f ca="1">IF(OR($D11="",IsBudgets="No"),0,IF(Q$2=0,0,_xll.ACCOUNTTURNOVER(cpy,"BUDGET",$D11,,,,Q$1,Q$1)))</f>
        <v>0</v>
      </c>
      <c r="T11" s="53"/>
      <c r="U11" s="55">
        <f t="shared" ca="1" si="2"/>
        <v>0</v>
      </c>
      <c r="V11" s="27"/>
      <c r="W11" s="55">
        <f ca="1">IF($D11="",0,IF(W$2=0,0,_xll.ACCOUNTTURNOVER(cpy,"ACTUAL",$D11,,,,W$1,W$1)))</f>
        <v>0</v>
      </c>
      <c r="X11" s="52"/>
      <c r="Y11" s="55">
        <f ca="1">IF(OR($D11="",IsBudgets="No"),0,IF(W$2=0,0,_xll.ACCOUNTTURNOVER(cpy,"BUDGET",$D11,,,,W$1,W$1)))</f>
        <v>0</v>
      </c>
      <c r="Z11" s="53"/>
      <c r="AA11" s="55">
        <f t="shared" ca="1" si="3"/>
        <v>0</v>
      </c>
      <c r="AB11" s="27"/>
      <c r="AC11" s="55">
        <f ca="1">IF($D11="",0,IF(AC$2=0,0,_xll.ACCOUNTTURNOVER(cpy,"ACTUAL",$D11,,,,AC$1,AC$1)))</f>
        <v>0</v>
      </c>
      <c r="AD11" s="52"/>
      <c r="AE11" s="55">
        <f ca="1">IF(OR($D11="",IsBudgets="No"),0,IF(AC$2=0,0,_xll.ACCOUNTTURNOVER(cpy,"BUDGET",$D11,,,,AC$1,AC$1)))</f>
        <v>0</v>
      </c>
      <c r="AF11" s="53"/>
      <c r="AG11" s="55">
        <f t="shared" ca="1" si="4"/>
        <v>0</v>
      </c>
      <c r="AH11" s="27"/>
      <c r="AI11" s="55">
        <f ca="1">IF($D11="",0,IF(AI$2=0,0,_xll.ACCOUNTTURNOVER(cpy,"ACTUAL",$D11,,,,AI$1,AI$1)))</f>
        <v>0</v>
      </c>
      <c r="AJ11" s="52"/>
      <c r="AK11" s="55">
        <f ca="1">IF(OR($D11="",IsBudgets="No"),0,IF(AI$2=0,0,_xll.ACCOUNTTURNOVER(cpy,"BUDGET",$D11,,,,AI$1,AI$1)))</f>
        <v>0</v>
      </c>
      <c r="AL11" s="53"/>
      <c r="AM11" s="55">
        <f t="shared" ca="1" si="5"/>
        <v>0</v>
      </c>
      <c r="AN11" s="27"/>
      <c r="AO11" s="55">
        <f ca="1">IF($D11="",0,IF(AO$2=0,0,_xll.ACCOUNTTURNOVER(cpy,"ACTUAL",$D11,,,,AO$1,AO$1)))</f>
        <v>0</v>
      </c>
      <c r="AP11" s="52"/>
      <c r="AQ11" s="55">
        <f ca="1">IF(OR($D11="",IsBudgets="No"),0,IF(AO$2=0,0,_xll.ACCOUNTTURNOVER(cpy,"BUDGET",$D11,,,,AO$1,AO$1)))</f>
        <v>0</v>
      </c>
      <c r="AR11" s="53"/>
      <c r="AS11" s="55">
        <f t="shared" ca="1" si="6"/>
        <v>0</v>
      </c>
      <c r="AT11" s="27"/>
      <c r="AU11" s="55">
        <f ca="1">IF($D11="",0,IF(AU$2=0,0,_xll.ACCOUNTTURNOVER(cpy,"ACTUAL",$D11,,,,AU$1,AU$1)))</f>
        <v>0</v>
      </c>
      <c r="AV11" s="52"/>
      <c r="AW11" s="55">
        <f ca="1">IF(OR($D11="",IsBudgets="No"),0,IF(AU$2=0,0,_xll.ACCOUNTTURNOVER(cpy,"BUDGET",$D11,,,,AU$1,AU$1)))</f>
        <v>0</v>
      </c>
      <c r="AX11" s="53"/>
      <c r="AY11" s="55">
        <f t="shared" ca="1" si="7"/>
        <v>0</v>
      </c>
      <c r="AZ11" s="27"/>
      <c r="BA11" s="55">
        <f ca="1">IF($D11="",0,IF(BA$2=0,0,_xll.ACCOUNTTURNOVER(cpy,"ACTUAL",$D11,,,,BA$1,BA$1)))</f>
        <v>0</v>
      </c>
      <c r="BB11" s="52"/>
      <c r="BC11" s="55">
        <f ca="1">IF(OR($D11="",IsBudgets="No"),0,IF(BA$2=0,0,_xll.ACCOUNTTURNOVER(cpy,"BUDGET",$D11,,,,BA$1,BA$1)))</f>
        <v>0</v>
      </c>
      <c r="BD11" s="53"/>
      <c r="BE11" s="55">
        <f t="shared" ca="1" si="8"/>
        <v>0</v>
      </c>
      <c r="BF11" s="27"/>
      <c r="BG11" s="55">
        <f ca="1">IF($D11="",0,IF(BG$2=0,0,_xll.ACCOUNTTURNOVER(cpy,"ACTUAL",$D11,,,,BG$1,BG$1)))</f>
        <v>0</v>
      </c>
      <c r="BH11" s="52"/>
      <c r="BI11" s="55">
        <f ca="1">IF(OR($D11="",IsBudgets="No"),0,IF(BG$2=0,0,_xll.ACCOUNTTURNOVER(cpy,"BUDGET",$D11,,,,BG$1,BG$1)))</f>
        <v>0</v>
      </c>
      <c r="BJ11" s="53"/>
      <c r="BK11" s="55">
        <f t="shared" ca="1" si="9"/>
        <v>0</v>
      </c>
      <c r="BL11" s="27"/>
      <c r="BM11" s="55">
        <f ca="1">IF($D11="",0,IF(BM$2=0,0,_xll.ACCOUNTTURNOVER(cpy,"ACTUAL",$D11,,,,BM$1,BM$1)))</f>
        <v>0</v>
      </c>
      <c r="BN11" s="52"/>
      <c r="BO11" s="55">
        <f ca="1">IF(OR($D11="",IsBudgets="No"),0,IF(BM$2=0,0,_xll.ACCOUNTTURNOVER(cpy,"BUDGET",$D11,,,,BM$1,BM$1)))</f>
        <v>0</v>
      </c>
      <c r="BP11" s="53"/>
      <c r="BQ11" s="55">
        <f t="shared" ca="1" si="10"/>
        <v>0</v>
      </c>
      <c r="BR11" s="27"/>
      <c r="BS11" s="27"/>
      <c r="BT11" s="55">
        <f ca="1">IF($D11="",0,IF(BT$2=0,0,_xll.ACCOUNTTURNOVER(cpy,"ACTUAL",$D11,,,,BT$1,BT$1)))</f>
        <v>0</v>
      </c>
      <c r="BU11" s="52"/>
      <c r="BV11" s="55">
        <f ca="1">IF(OR($D11="",IsBudgets="No"),0,IF(BT$2=0,0,_xll.ACCOUNTTURNOVER(cpy,"BUDGET",$D11,,,,BT$1,BT$1)))</f>
        <v>0</v>
      </c>
      <c r="BW11" s="53"/>
      <c r="BX11" s="55">
        <f t="shared" ca="1" si="11"/>
        <v>0</v>
      </c>
      <c r="BY11" s="27"/>
      <c r="BZ11" s="27"/>
      <c r="CA11" s="55">
        <f ca="1">IF($D11="",0,_xll.ACCOUNTTURNOVER(cpy,"ACTUAL",$D11,,,,CA$1,CA$2))</f>
        <v>0</v>
      </c>
      <c r="CB11" s="52"/>
      <c r="CC11" s="55">
        <f ca="1">IF(OR($D11="",IsBudgets="No"),0,_xll.ACCOUNTTURNOVER(cpy,"BUDGET",$D11,,,,CA$1,CA$2))</f>
        <v>0</v>
      </c>
      <c r="CD11" s="53"/>
      <c r="CE11" s="55">
        <f t="shared" ca="1" si="12"/>
        <v>0</v>
      </c>
      <c r="CF11" s="27"/>
      <c r="CG11" s="27"/>
      <c r="CH11" s="27"/>
    </row>
    <row r="12" spans="1:86" s="28" customFormat="1">
      <c r="A12" t="s">
        <v>109</v>
      </c>
      <c r="C12" s="28" t="s">
        <v>160</v>
      </c>
      <c r="D12" s="125" t="str">
        <f ca="1">_xlfn.XLOOKUP($A12,FinalClasses,CustFinalClasses,"",0,1)</f>
        <v/>
      </c>
      <c r="E12" s="57">
        <f ca="1">IF($D12="",0,IF(E$2=0,0,_xll.ACCOUNTTURNOVER(cpy,"ACTUAL",$D12,,,,E$1,E$1)))</f>
        <v>0</v>
      </c>
      <c r="F12" s="52"/>
      <c r="G12" s="57">
        <f ca="1">IF(OR($D12="",IsBudgets="No"),0,IF(E$2=0,0,_xll.ACCOUNTTURNOVER(cpy,"BUDGET",$D12,,,,E$1,E$1)))</f>
        <v>0</v>
      </c>
      <c r="H12" s="53"/>
      <c r="I12" s="57">
        <f t="shared" ca="1" si="0"/>
        <v>0</v>
      </c>
      <c r="J12" s="27"/>
      <c r="K12" s="57">
        <f ca="1">IF($D12="",0,IF(K$2=0,0,_xll.ACCOUNTTURNOVER(cpy,"ACTUAL",$D12,,,,K$1,K$1)))</f>
        <v>0</v>
      </c>
      <c r="L12" s="52"/>
      <c r="M12" s="57">
        <f ca="1">IF(OR($D12="",IsBudgets="No"),0,IF(K$2=0,0,_xll.ACCOUNTTURNOVER(cpy,"BUDGET",$D12,,,,K$1,K$1)))</f>
        <v>0</v>
      </c>
      <c r="N12" s="53"/>
      <c r="O12" s="57">
        <f t="shared" ca="1" si="1"/>
        <v>0</v>
      </c>
      <c r="P12" s="27"/>
      <c r="Q12" s="57">
        <f ca="1">IF($D12="",0,IF(Q$2=0,0,_xll.ACCOUNTTURNOVER(cpy,"ACTUAL",$D12,,,,Q$1,Q$1)))</f>
        <v>0</v>
      </c>
      <c r="R12" s="52"/>
      <c r="S12" s="57">
        <f ca="1">IF(OR($D12="",IsBudgets="No"),0,IF(Q$2=0,0,_xll.ACCOUNTTURNOVER(cpy,"BUDGET",$D12,,,,Q$1,Q$1)))</f>
        <v>0</v>
      </c>
      <c r="T12" s="53"/>
      <c r="U12" s="57">
        <f t="shared" ca="1" si="2"/>
        <v>0</v>
      </c>
      <c r="V12" s="27"/>
      <c r="W12" s="57">
        <f ca="1">IF($D12="",0,IF(W$2=0,0,_xll.ACCOUNTTURNOVER(cpy,"ACTUAL",$D12,,,,W$1,W$1)))</f>
        <v>0</v>
      </c>
      <c r="X12" s="52"/>
      <c r="Y12" s="57">
        <f ca="1">IF(OR($D12="",IsBudgets="No"),0,IF(W$2=0,0,_xll.ACCOUNTTURNOVER(cpy,"BUDGET",$D12,,,,W$1,W$1)))</f>
        <v>0</v>
      </c>
      <c r="Z12" s="53"/>
      <c r="AA12" s="57">
        <f t="shared" ca="1" si="3"/>
        <v>0</v>
      </c>
      <c r="AB12" s="27"/>
      <c r="AC12" s="57">
        <f ca="1">IF($D12="",0,IF(AC$2=0,0,_xll.ACCOUNTTURNOVER(cpy,"ACTUAL",$D12,,,,AC$1,AC$1)))</f>
        <v>0</v>
      </c>
      <c r="AD12" s="52"/>
      <c r="AE12" s="57">
        <f ca="1">IF(OR($D12="",IsBudgets="No"),0,IF(AC$2=0,0,_xll.ACCOUNTTURNOVER(cpy,"BUDGET",$D12,,,,AC$1,AC$1)))</f>
        <v>0</v>
      </c>
      <c r="AF12" s="53"/>
      <c r="AG12" s="57">
        <f t="shared" ca="1" si="4"/>
        <v>0</v>
      </c>
      <c r="AH12" s="27"/>
      <c r="AI12" s="57">
        <f ca="1">IF($D12="",0,IF(AI$2=0,0,_xll.ACCOUNTTURNOVER(cpy,"ACTUAL",$D12,,,,AI$1,AI$1)))</f>
        <v>0</v>
      </c>
      <c r="AJ12" s="52"/>
      <c r="AK12" s="57">
        <f ca="1">IF(OR($D12="",IsBudgets="No"),0,IF(AI$2=0,0,_xll.ACCOUNTTURNOVER(cpy,"BUDGET",$D12,,,,AI$1,AI$1)))</f>
        <v>0</v>
      </c>
      <c r="AL12" s="53"/>
      <c r="AM12" s="57">
        <f t="shared" ca="1" si="5"/>
        <v>0</v>
      </c>
      <c r="AN12" s="27"/>
      <c r="AO12" s="57">
        <f ca="1">IF($D12="",0,IF(AO$2=0,0,_xll.ACCOUNTTURNOVER(cpy,"ACTUAL",$D12,,,,AO$1,AO$1)))</f>
        <v>0</v>
      </c>
      <c r="AP12" s="52"/>
      <c r="AQ12" s="57">
        <f ca="1">IF(OR($D12="",IsBudgets="No"),0,IF(AO$2=0,0,_xll.ACCOUNTTURNOVER(cpy,"BUDGET",$D12,,,,AO$1,AO$1)))</f>
        <v>0</v>
      </c>
      <c r="AR12" s="53"/>
      <c r="AS12" s="57">
        <f t="shared" ca="1" si="6"/>
        <v>0</v>
      </c>
      <c r="AT12" s="27"/>
      <c r="AU12" s="57">
        <f ca="1">IF($D12="",0,IF(AU$2=0,0,_xll.ACCOUNTTURNOVER(cpy,"ACTUAL",$D12,,,,AU$1,AU$1)))</f>
        <v>0</v>
      </c>
      <c r="AV12" s="52"/>
      <c r="AW12" s="57">
        <f ca="1">IF(OR($D12="",IsBudgets="No"),0,IF(AU$2=0,0,_xll.ACCOUNTTURNOVER(cpy,"BUDGET",$D12,,,,AU$1,AU$1)))</f>
        <v>0</v>
      </c>
      <c r="AX12" s="53"/>
      <c r="AY12" s="57">
        <f t="shared" ca="1" si="7"/>
        <v>0</v>
      </c>
      <c r="AZ12" s="27"/>
      <c r="BA12" s="57">
        <f ca="1">IF($D12="",0,IF(BA$2=0,0,_xll.ACCOUNTTURNOVER(cpy,"ACTUAL",$D12,,,,BA$1,BA$1)))</f>
        <v>0</v>
      </c>
      <c r="BB12" s="52"/>
      <c r="BC12" s="57">
        <f ca="1">IF(OR($D12="",IsBudgets="No"),0,IF(BA$2=0,0,_xll.ACCOUNTTURNOVER(cpy,"BUDGET",$D12,,,,BA$1,BA$1)))</f>
        <v>0</v>
      </c>
      <c r="BD12" s="53"/>
      <c r="BE12" s="57">
        <f t="shared" ca="1" si="8"/>
        <v>0</v>
      </c>
      <c r="BF12" s="27"/>
      <c r="BG12" s="57">
        <f ca="1">IF($D12="",0,IF(BG$2=0,0,_xll.ACCOUNTTURNOVER(cpy,"ACTUAL",$D12,,,,BG$1,BG$1)))</f>
        <v>0</v>
      </c>
      <c r="BH12" s="52"/>
      <c r="BI12" s="57">
        <f ca="1">IF(OR($D12="",IsBudgets="No"),0,IF(BG$2=0,0,_xll.ACCOUNTTURNOVER(cpy,"BUDGET",$D12,,,,BG$1,BG$1)))</f>
        <v>0</v>
      </c>
      <c r="BJ12" s="53"/>
      <c r="BK12" s="57">
        <f t="shared" ca="1" si="9"/>
        <v>0</v>
      </c>
      <c r="BL12" s="27"/>
      <c r="BM12" s="57">
        <f ca="1">IF($D12="",0,IF(BM$2=0,0,_xll.ACCOUNTTURNOVER(cpy,"ACTUAL",$D12,,,,BM$1,BM$1)))</f>
        <v>0</v>
      </c>
      <c r="BN12" s="52"/>
      <c r="BO12" s="57">
        <f ca="1">IF(OR($D12="",IsBudgets="No"),0,IF(BM$2=0,0,_xll.ACCOUNTTURNOVER(cpy,"BUDGET",$D12,,,,BM$1,BM$1)))</f>
        <v>0</v>
      </c>
      <c r="BP12" s="53"/>
      <c r="BQ12" s="57">
        <f t="shared" ca="1" si="10"/>
        <v>0</v>
      </c>
      <c r="BR12" s="27"/>
      <c r="BS12" s="27"/>
      <c r="BT12" s="57">
        <f ca="1">IF($D12="",0,IF(BT$2=0,0,_xll.ACCOUNTTURNOVER(cpy,"ACTUAL",$D12,,,,BT$1,BT$1)))</f>
        <v>0</v>
      </c>
      <c r="BU12" s="52"/>
      <c r="BV12" s="57">
        <f ca="1">IF(OR($D12="",IsBudgets="No"),0,IF(BT$2=0,0,_xll.ACCOUNTTURNOVER(cpy,"BUDGET",$D12,,,,BT$1,BT$1)))</f>
        <v>0</v>
      </c>
      <c r="BW12" s="53"/>
      <c r="BX12" s="57">
        <f t="shared" ca="1" si="11"/>
        <v>0</v>
      </c>
      <c r="BY12" s="27"/>
      <c r="BZ12" s="27"/>
      <c r="CA12" s="57">
        <f ca="1">IF($D12="",0,_xll.ACCOUNTTURNOVER(cpy,"ACTUAL",$D12,,,,CA$1,CA$2))</f>
        <v>0</v>
      </c>
      <c r="CB12" s="52"/>
      <c r="CC12" s="57">
        <f ca="1">IF(OR($D12="",IsBudgets="No"),0,_xll.ACCOUNTTURNOVER(cpy,"BUDGET",$D12,,,,CA$1,CA$2))</f>
        <v>0</v>
      </c>
      <c r="CD12" s="53"/>
      <c r="CE12" s="57">
        <f t="shared" ca="1" si="12"/>
        <v>0</v>
      </c>
      <c r="CF12" s="27"/>
      <c r="CG12" s="27"/>
      <c r="CH12" s="27"/>
    </row>
    <row r="13" spans="1:86" s="28" customFormat="1">
      <c r="D13" s="125"/>
      <c r="E13" s="52"/>
      <c r="F13" s="52"/>
      <c r="G13" s="52"/>
      <c r="H13" s="53"/>
      <c r="I13" s="52"/>
      <c r="J13" s="27"/>
      <c r="K13" s="52"/>
      <c r="L13" s="52"/>
      <c r="M13" s="52"/>
      <c r="N13" s="53"/>
      <c r="O13" s="52"/>
      <c r="P13" s="27"/>
      <c r="Q13" s="52"/>
      <c r="R13" s="52"/>
      <c r="S13" s="52"/>
      <c r="T13" s="53"/>
      <c r="U13" s="52"/>
      <c r="V13" s="27"/>
      <c r="W13" s="52"/>
      <c r="X13" s="52"/>
      <c r="Y13" s="52"/>
      <c r="Z13" s="53"/>
      <c r="AA13" s="52"/>
      <c r="AB13" s="27"/>
      <c r="AC13" s="52"/>
      <c r="AD13" s="52"/>
      <c r="AE13" s="52"/>
      <c r="AF13" s="53"/>
      <c r="AG13" s="52"/>
      <c r="AH13" s="27"/>
      <c r="AI13" s="52"/>
      <c r="AJ13" s="52"/>
      <c r="AK13" s="52"/>
      <c r="AL13" s="53"/>
      <c r="AM13" s="52"/>
      <c r="AN13" s="27"/>
      <c r="AO13" s="52"/>
      <c r="AP13" s="52"/>
      <c r="AQ13" s="52"/>
      <c r="AR13" s="53"/>
      <c r="AS13" s="52"/>
      <c r="AT13" s="27"/>
      <c r="AU13" s="52"/>
      <c r="AV13" s="52"/>
      <c r="AW13" s="52"/>
      <c r="AX13" s="53"/>
      <c r="AY13" s="52"/>
      <c r="AZ13" s="27"/>
      <c r="BA13" s="52"/>
      <c r="BB13" s="52"/>
      <c r="BC13" s="52"/>
      <c r="BD13" s="53"/>
      <c r="BE13" s="52"/>
      <c r="BF13" s="27"/>
      <c r="BG13" s="52"/>
      <c r="BH13" s="52"/>
      <c r="BI13" s="52"/>
      <c r="BJ13" s="53"/>
      <c r="BK13" s="52"/>
      <c r="BL13" s="27"/>
      <c r="BM13" s="52"/>
      <c r="BN13" s="52"/>
      <c r="BO13" s="52"/>
      <c r="BP13" s="53"/>
      <c r="BQ13" s="52"/>
      <c r="BR13" s="27"/>
      <c r="BS13" s="27"/>
      <c r="BT13" s="52"/>
      <c r="BU13" s="52"/>
      <c r="BV13" s="52"/>
      <c r="BW13" s="53"/>
      <c r="BX13" s="52"/>
      <c r="BY13" s="27"/>
      <c r="BZ13" s="27"/>
      <c r="CA13" s="52"/>
      <c r="CB13" s="52"/>
      <c r="CC13" s="52"/>
      <c r="CD13" s="53"/>
      <c r="CE13" s="52"/>
      <c r="CF13" s="27"/>
      <c r="CG13" s="27"/>
      <c r="CH13" s="27"/>
    </row>
    <row r="14" spans="1:86" s="73" customFormat="1" ht="15.75">
      <c r="A14" t="s">
        <v>39</v>
      </c>
      <c r="B14" s="30"/>
      <c r="C14" s="30" t="s">
        <v>10</v>
      </c>
      <c r="D14" s="125" t="str">
        <f ca="1">_xlfn.XLOOKUP($A14,FinalClasses,CustFinalClasses,"",0,1)</f>
        <v/>
      </c>
      <c r="E14" s="62">
        <f ca="1">IF($D14="",0,IF(E$2=0,0,_xll.ACCOUNTTURNOVER(cpy,"ACTUAL",$D14,,,,E$1,E$1)))</f>
        <v>0</v>
      </c>
      <c r="F14" s="52"/>
      <c r="G14" s="62">
        <f ca="1">IF(OR($D14="",IsBudgets="No"),0,IF(E$2=0,0,_xll.ACCOUNTTURNOVER(cpy,"BUDGET",$D14,,,,E$1,E$1)))</f>
        <v>0</v>
      </c>
      <c r="H14" s="53"/>
      <c r="I14" s="62">
        <f t="shared" ref="I14" ca="1" si="13">E14-G14</f>
        <v>0</v>
      </c>
      <c r="J14" s="27"/>
      <c r="K14" s="62">
        <f ca="1">IF($D14="",0,IF(K$2=0,0,_xll.ACCOUNTTURNOVER(cpy,"ACTUAL",$D14,,,,K$1,K$1)))</f>
        <v>0</v>
      </c>
      <c r="L14" s="52"/>
      <c r="M14" s="62">
        <f ca="1">IF(OR($D14="",IsBudgets="No"),0,IF(K$2=0,0,_xll.ACCOUNTTURNOVER(cpy,"BUDGET",$D14,,,,K$1,K$1)))</f>
        <v>0</v>
      </c>
      <c r="N14" s="53"/>
      <c r="O14" s="62">
        <f t="shared" ref="O14" ca="1" si="14">K14-M14</f>
        <v>0</v>
      </c>
      <c r="P14" s="27"/>
      <c r="Q14" s="62">
        <f ca="1">IF($D14="",0,IF(Q$2=0,0,_xll.ACCOUNTTURNOVER(cpy,"ACTUAL",$D14,,,,Q$1,Q$1)))</f>
        <v>0</v>
      </c>
      <c r="R14" s="52"/>
      <c r="S14" s="62">
        <f ca="1">IF(OR($D14="",IsBudgets="No"),0,IF(Q$2=0,0,_xll.ACCOUNTTURNOVER(cpy,"BUDGET",$D14,,,,Q$1,Q$1)))</f>
        <v>0</v>
      </c>
      <c r="T14" s="53"/>
      <c r="U14" s="62">
        <f t="shared" ref="U14" ca="1" si="15">Q14-S14</f>
        <v>0</v>
      </c>
      <c r="V14" s="27"/>
      <c r="W14" s="62">
        <f ca="1">IF($D14="",0,IF(W$2=0,0,_xll.ACCOUNTTURNOVER(cpy,"ACTUAL",$D14,,,,W$1,W$1)))</f>
        <v>0</v>
      </c>
      <c r="X14" s="52"/>
      <c r="Y14" s="62">
        <f ca="1">IF(OR($D14="",IsBudgets="No"),0,IF(W$2=0,0,_xll.ACCOUNTTURNOVER(cpy,"BUDGET",$D14,,,,W$1,W$1)))</f>
        <v>0</v>
      </c>
      <c r="Z14" s="53"/>
      <c r="AA14" s="62">
        <f t="shared" ref="AA14" ca="1" si="16">W14-Y14</f>
        <v>0</v>
      </c>
      <c r="AB14" s="27"/>
      <c r="AC14" s="62">
        <f ca="1">IF($D14="",0,IF(AC$2=0,0,_xll.ACCOUNTTURNOVER(cpy,"ACTUAL",$D14,,,,AC$1,AC$1)))</f>
        <v>0</v>
      </c>
      <c r="AD14" s="52"/>
      <c r="AE14" s="62">
        <f ca="1">IF(OR($D14="",IsBudgets="No"),0,IF(AC$2=0,0,_xll.ACCOUNTTURNOVER(cpy,"BUDGET",$D14,,,,AC$1,AC$1)))</f>
        <v>0</v>
      </c>
      <c r="AF14" s="53"/>
      <c r="AG14" s="62">
        <f t="shared" ref="AG14" ca="1" si="17">AC14-AE14</f>
        <v>0</v>
      </c>
      <c r="AH14" s="27"/>
      <c r="AI14" s="62">
        <f ca="1">IF($D14="",0,IF(AI$2=0,0,_xll.ACCOUNTTURNOVER(cpy,"ACTUAL",$D14,,,,AI$1,AI$1)))</f>
        <v>0</v>
      </c>
      <c r="AJ14" s="52"/>
      <c r="AK14" s="62">
        <f ca="1">IF(OR($D14="",IsBudgets="No"),0,IF(AI$2=0,0,_xll.ACCOUNTTURNOVER(cpy,"BUDGET",$D14,,,,AI$1,AI$1)))</f>
        <v>0</v>
      </c>
      <c r="AL14" s="53"/>
      <c r="AM14" s="62">
        <f t="shared" ref="AM14" ca="1" si="18">AI14-AK14</f>
        <v>0</v>
      </c>
      <c r="AN14" s="27"/>
      <c r="AO14" s="62">
        <f ca="1">IF($D14="",0,IF(AO$2=0,0,_xll.ACCOUNTTURNOVER(cpy,"ACTUAL",$D14,,,,AO$1,AO$1)))</f>
        <v>0</v>
      </c>
      <c r="AP14" s="52"/>
      <c r="AQ14" s="62">
        <f ca="1">IF(OR($D14="",IsBudgets="No"),0,IF(AO$2=0,0,_xll.ACCOUNTTURNOVER(cpy,"BUDGET",$D14,,,,AO$1,AO$1)))</f>
        <v>0</v>
      </c>
      <c r="AR14" s="53"/>
      <c r="AS14" s="62">
        <f t="shared" ref="AS14" ca="1" si="19">AO14-AQ14</f>
        <v>0</v>
      </c>
      <c r="AT14" s="27"/>
      <c r="AU14" s="62">
        <f ca="1">IF($D14="",0,IF(AU$2=0,0,_xll.ACCOUNTTURNOVER(cpy,"ACTUAL",$D14,,,,AU$1,AU$1)))</f>
        <v>0</v>
      </c>
      <c r="AV14" s="52"/>
      <c r="AW14" s="62">
        <f ca="1">IF(OR($D14="",IsBudgets="No"),0,IF(AU$2=0,0,_xll.ACCOUNTTURNOVER(cpy,"BUDGET",$D14,,,,AU$1,AU$1)))</f>
        <v>0</v>
      </c>
      <c r="AX14" s="53"/>
      <c r="AY14" s="62">
        <f t="shared" ref="AY14" ca="1" si="20">AU14-AW14</f>
        <v>0</v>
      </c>
      <c r="AZ14" s="27"/>
      <c r="BA14" s="62">
        <f ca="1">IF($D14="",0,IF(BA$2=0,0,_xll.ACCOUNTTURNOVER(cpy,"ACTUAL",$D14,,,,BA$1,BA$1)))</f>
        <v>0</v>
      </c>
      <c r="BB14" s="52"/>
      <c r="BC14" s="62">
        <f ca="1">IF(OR($D14="",IsBudgets="No"),0,IF(BA$2=0,0,_xll.ACCOUNTTURNOVER(cpy,"BUDGET",$D14,,,,BA$1,BA$1)))</f>
        <v>0</v>
      </c>
      <c r="BD14" s="53"/>
      <c r="BE14" s="62">
        <f t="shared" ref="BE14" ca="1" si="21">BA14-BC14</f>
        <v>0</v>
      </c>
      <c r="BF14" s="27"/>
      <c r="BG14" s="62">
        <f ca="1">IF($D14="",0,IF(BG$2=0,0,_xll.ACCOUNTTURNOVER(cpy,"ACTUAL",$D14,,,,BG$1,BG$1)))</f>
        <v>0</v>
      </c>
      <c r="BH14" s="52"/>
      <c r="BI14" s="62">
        <f ca="1">IF(OR($D14="",IsBudgets="No"),0,IF(BG$2=0,0,_xll.ACCOUNTTURNOVER(cpy,"BUDGET",$D14,,,,BG$1,BG$1)))</f>
        <v>0</v>
      </c>
      <c r="BJ14" s="53"/>
      <c r="BK14" s="62">
        <f t="shared" ref="BK14" ca="1" si="22">BG14-BI14</f>
        <v>0</v>
      </c>
      <c r="BL14" s="27"/>
      <c r="BM14" s="62">
        <f ca="1">IF($D14="",0,IF(BM$2=0,0,_xll.ACCOUNTTURNOVER(cpy,"ACTUAL",$D14,,,,BM$1,BM$1)))</f>
        <v>0</v>
      </c>
      <c r="BN14" s="52"/>
      <c r="BO14" s="62">
        <f ca="1">IF(OR($D14="",IsBudgets="No"),0,IF(BM$2=0,0,_xll.ACCOUNTTURNOVER(cpy,"BUDGET",$D14,,,,BM$1,BM$1)))</f>
        <v>0</v>
      </c>
      <c r="BP14" s="53"/>
      <c r="BQ14" s="62">
        <f t="shared" ref="BQ14" ca="1" si="23">BM14-BO14</f>
        <v>0</v>
      </c>
      <c r="BR14" s="27"/>
      <c r="BS14" s="27"/>
      <c r="BT14" s="62">
        <f ca="1">IF($D14="",0,IF(BT$2=0,0,_xll.ACCOUNTTURNOVER(cpy,"ACTUAL",$D14,,,,BT$1,BT$1)))</f>
        <v>0</v>
      </c>
      <c r="BU14" s="52"/>
      <c r="BV14" s="62">
        <f ca="1">IF(OR($D14="",IsBudgets="No"),0,IF(BT$2=0,0,_xll.ACCOUNTTURNOVER(cpy,"BUDGET",$D14,,,,BT$1,BT$1)))</f>
        <v>0</v>
      </c>
      <c r="BW14" s="53"/>
      <c r="BX14" s="62">
        <f t="shared" ref="BX14" ca="1" si="24">BT14-BV14</f>
        <v>0</v>
      </c>
      <c r="BY14" s="27"/>
      <c r="BZ14" s="27"/>
      <c r="CA14" s="62">
        <f ca="1">IF($D14="",0,_xll.ACCOUNTTURNOVER(cpy,"ACTUAL",$D14,,,,CA$1,CA$2))</f>
        <v>0</v>
      </c>
      <c r="CB14" s="52"/>
      <c r="CC14" s="62">
        <f ca="1">IF(OR($D14="",IsBudgets="No"),0,_xll.ACCOUNTTURNOVER(cpy,"BUDGET",$D14,,,,CA$1,CA$2))</f>
        <v>0</v>
      </c>
      <c r="CD14" s="53"/>
      <c r="CE14" s="62">
        <f t="shared" ref="CE14" ca="1" si="25">CA14-CC14</f>
        <v>0</v>
      </c>
      <c r="CF14" s="27"/>
      <c r="CG14" s="27"/>
      <c r="CH14" s="27"/>
    </row>
    <row r="15" spans="1:86" ht="13.15" customHeight="1">
      <c r="C15" s="54"/>
      <c r="D15" s="126"/>
      <c r="E15" s="45"/>
      <c r="F15" s="45"/>
      <c r="G15" s="45"/>
      <c r="H15" s="53"/>
      <c r="I15" s="52"/>
      <c r="J15" s="27"/>
      <c r="K15" s="45"/>
      <c r="L15" s="45"/>
      <c r="M15" s="45"/>
      <c r="N15" s="53"/>
      <c r="O15" s="52"/>
      <c r="P15" s="27"/>
      <c r="Q15" s="45"/>
      <c r="R15" s="45"/>
      <c r="S15" s="45"/>
      <c r="T15" s="53"/>
      <c r="U15" s="52"/>
      <c r="V15" s="27"/>
      <c r="W15" s="45"/>
      <c r="X15" s="45"/>
      <c r="Y15" s="45"/>
      <c r="Z15" s="53"/>
      <c r="AA15" s="52"/>
      <c r="AB15" s="27"/>
      <c r="AC15" s="45"/>
      <c r="AD15" s="45"/>
      <c r="AE15" s="45"/>
      <c r="AF15" s="53"/>
      <c r="AG15" s="52"/>
      <c r="AH15" s="27"/>
      <c r="AI15" s="45"/>
      <c r="AJ15" s="45"/>
      <c r="AK15" s="45"/>
      <c r="AL15" s="53"/>
      <c r="AM15" s="52"/>
      <c r="AN15" s="27"/>
      <c r="AO15" s="45"/>
      <c r="AP15" s="45"/>
      <c r="AQ15" s="45"/>
      <c r="AR15" s="53"/>
      <c r="AS15" s="52"/>
      <c r="AT15" s="27"/>
      <c r="AU15" s="45"/>
      <c r="AV15" s="45"/>
      <c r="AW15" s="45"/>
      <c r="AX15" s="53"/>
      <c r="AY15" s="52"/>
      <c r="AZ15" s="27"/>
      <c r="BA15" s="45"/>
      <c r="BB15" s="45"/>
      <c r="BC15" s="45"/>
      <c r="BD15" s="53"/>
      <c r="BE15" s="52"/>
      <c r="BF15" s="27"/>
      <c r="BG15" s="45"/>
      <c r="BH15" s="45"/>
      <c r="BI15" s="45"/>
      <c r="BJ15" s="53"/>
      <c r="BK15" s="52"/>
      <c r="BL15" s="27"/>
      <c r="BM15" s="45"/>
      <c r="BN15" s="45"/>
      <c r="BO15" s="45"/>
      <c r="BP15" s="53"/>
      <c r="BQ15" s="52"/>
      <c r="BR15" s="27"/>
      <c r="BS15" s="27"/>
      <c r="BT15" s="45"/>
      <c r="BU15" s="45"/>
      <c r="BV15" s="45"/>
      <c r="BW15" s="53"/>
      <c r="BX15" s="52"/>
      <c r="BY15" s="27"/>
      <c r="BZ15" s="27"/>
      <c r="CA15" s="45"/>
      <c r="CB15" s="45"/>
      <c r="CC15" s="45"/>
      <c r="CD15" s="53"/>
      <c r="CE15" s="52"/>
      <c r="CF15" s="27"/>
      <c r="CG15" s="27"/>
      <c r="CH15" s="27"/>
    </row>
    <row r="16" spans="1:86">
      <c r="C16" s="64" t="s">
        <v>9</v>
      </c>
      <c r="D16" s="127"/>
      <c r="E16" s="84">
        <f ca="1">E10-E14</f>
        <v>0</v>
      </c>
      <c r="F16" s="84"/>
      <c r="G16" s="84">
        <f ca="1">G10-G14</f>
        <v>0</v>
      </c>
      <c r="H16" s="85"/>
      <c r="I16" s="84">
        <f ca="1">E16-G16</f>
        <v>0</v>
      </c>
      <c r="J16" s="79"/>
      <c r="K16" s="84">
        <f ca="1">K10-K14</f>
        <v>0</v>
      </c>
      <c r="L16" s="84"/>
      <c r="M16" s="84">
        <f ca="1">M10-M14</f>
        <v>0</v>
      </c>
      <c r="N16" s="85"/>
      <c r="O16" s="84">
        <f ca="1">K16-M16</f>
        <v>0</v>
      </c>
      <c r="P16" s="79"/>
      <c r="Q16" s="84">
        <f ca="1">Q10-Q14</f>
        <v>0</v>
      </c>
      <c r="R16" s="84"/>
      <c r="S16" s="84">
        <f ca="1">S10-S14</f>
        <v>0</v>
      </c>
      <c r="T16" s="85"/>
      <c r="U16" s="84">
        <f ca="1">Q16-S16</f>
        <v>0</v>
      </c>
      <c r="V16" s="79"/>
      <c r="W16" s="84">
        <f ca="1">W10-W14</f>
        <v>0</v>
      </c>
      <c r="X16" s="84"/>
      <c r="Y16" s="84">
        <f ca="1">Y10-Y14</f>
        <v>0</v>
      </c>
      <c r="Z16" s="85"/>
      <c r="AA16" s="84">
        <f ca="1">W16-Y16</f>
        <v>0</v>
      </c>
      <c r="AB16" s="79"/>
      <c r="AC16" s="84">
        <f ca="1">AC10-AC14</f>
        <v>0</v>
      </c>
      <c r="AD16" s="84"/>
      <c r="AE16" s="84">
        <f ca="1">AE10-AE14</f>
        <v>0</v>
      </c>
      <c r="AF16" s="85"/>
      <c r="AG16" s="84">
        <f ca="1">AC16-AE16</f>
        <v>0</v>
      </c>
      <c r="AH16" s="79"/>
      <c r="AI16" s="84">
        <f ca="1">AI10-AI14</f>
        <v>0</v>
      </c>
      <c r="AJ16" s="84"/>
      <c r="AK16" s="84">
        <f ca="1">AK10-AK14</f>
        <v>0</v>
      </c>
      <c r="AL16" s="85"/>
      <c r="AM16" s="84">
        <f ca="1">AI16-AK16</f>
        <v>0</v>
      </c>
      <c r="AN16" s="79"/>
      <c r="AO16" s="84">
        <f ca="1">AO10-AO14</f>
        <v>0</v>
      </c>
      <c r="AP16" s="84"/>
      <c r="AQ16" s="84">
        <f ca="1">AQ10-AQ14</f>
        <v>0</v>
      </c>
      <c r="AR16" s="85"/>
      <c r="AS16" s="84">
        <f ca="1">AO16-AQ16</f>
        <v>0</v>
      </c>
      <c r="AT16" s="79"/>
      <c r="AU16" s="84">
        <f ca="1">AU10-AU14</f>
        <v>0</v>
      </c>
      <c r="AV16" s="84"/>
      <c r="AW16" s="84">
        <f ca="1">AW10-AW14</f>
        <v>0</v>
      </c>
      <c r="AX16" s="85"/>
      <c r="AY16" s="84">
        <f ca="1">AU16-AW16</f>
        <v>0</v>
      </c>
      <c r="AZ16" s="79"/>
      <c r="BA16" s="84">
        <f ca="1">BA10-BA14</f>
        <v>0</v>
      </c>
      <c r="BB16" s="84"/>
      <c r="BC16" s="84">
        <f ca="1">BC10-BC14</f>
        <v>0</v>
      </c>
      <c r="BD16" s="85"/>
      <c r="BE16" s="84">
        <f ca="1">BA16-BC16</f>
        <v>0</v>
      </c>
      <c r="BF16" s="79"/>
      <c r="BG16" s="84">
        <f ca="1">BG10-BG14</f>
        <v>0</v>
      </c>
      <c r="BH16" s="84"/>
      <c r="BI16" s="84">
        <f ca="1">BI10-BI14</f>
        <v>0</v>
      </c>
      <c r="BJ16" s="85"/>
      <c r="BK16" s="84">
        <f ca="1">BG16-BI16</f>
        <v>0</v>
      </c>
      <c r="BL16" s="79"/>
      <c r="BM16" s="84">
        <f ca="1">BM10-BM14</f>
        <v>0</v>
      </c>
      <c r="BN16" s="84"/>
      <c r="BO16" s="84">
        <f ca="1">BO10-BO14</f>
        <v>0</v>
      </c>
      <c r="BP16" s="85"/>
      <c r="BQ16" s="84">
        <f ca="1">BM16-BO16</f>
        <v>0</v>
      </c>
      <c r="BR16" s="79"/>
      <c r="BS16" s="79"/>
      <c r="BT16" s="84">
        <f ca="1">BT10-BT14</f>
        <v>0</v>
      </c>
      <c r="BU16" s="84"/>
      <c r="BV16" s="84">
        <f ca="1">BV10-BV14</f>
        <v>0</v>
      </c>
      <c r="BW16" s="85"/>
      <c r="BX16" s="84">
        <f ca="1">BT16-BV16</f>
        <v>0</v>
      </c>
      <c r="BY16" s="79"/>
      <c r="BZ16" s="79"/>
      <c r="CA16" s="84">
        <f ca="1">CA10-CA14</f>
        <v>0</v>
      </c>
      <c r="CB16" s="84"/>
      <c r="CC16" s="84">
        <f ca="1">CC10-CC14</f>
        <v>0</v>
      </c>
      <c r="CD16" s="85"/>
      <c r="CE16" s="84">
        <f ca="1">CA16-CC16</f>
        <v>0</v>
      </c>
      <c r="CF16" s="79"/>
      <c r="CG16" s="79"/>
      <c r="CH16" s="79"/>
    </row>
    <row r="17" spans="1:133" s="28" customFormat="1" ht="14.25">
      <c r="C17" s="65" t="s">
        <v>8</v>
      </c>
      <c r="D17" s="128"/>
      <c r="E17" s="75">
        <f ca="1">IFERROR(E16/E10,0)</f>
        <v>0</v>
      </c>
      <c r="F17" s="75"/>
      <c r="G17" s="75">
        <f ca="1">IFERROR(G16/G10,0)</f>
        <v>0</v>
      </c>
      <c r="H17" s="76"/>
      <c r="I17" s="75">
        <f ca="1">E17-G17</f>
        <v>0</v>
      </c>
      <c r="J17" s="192"/>
      <c r="K17" s="75">
        <f ca="1">IFERROR(K16/K10,0)</f>
        <v>0</v>
      </c>
      <c r="L17" s="75"/>
      <c r="M17" s="75">
        <f ca="1">IFERROR(M16/M10,0)</f>
        <v>0</v>
      </c>
      <c r="N17" s="76"/>
      <c r="O17" s="75">
        <f ca="1">K17-M17</f>
        <v>0</v>
      </c>
      <c r="P17" s="192"/>
      <c r="Q17" s="75">
        <f ca="1">IFERROR(Q16/Q10,0)</f>
        <v>0</v>
      </c>
      <c r="R17" s="75"/>
      <c r="S17" s="75">
        <f ca="1">IFERROR(S16/S10,0)</f>
        <v>0</v>
      </c>
      <c r="T17" s="76"/>
      <c r="U17" s="75">
        <f ca="1">Q17-S17</f>
        <v>0</v>
      </c>
      <c r="V17" s="192"/>
      <c r="W17" s="75">
        <f ca="1">IFERROR(W16/W10,0)</f>
        <v>0</v>
      </c>
      <c r="X17" s="75"/>
      <c r="Y17" s="75">
        <f ca="1">IFERROR(Y16/Y10,0)</f>
        <v>0</v>
      </c>
      <c r="Z17" s="76"/>
      <c r="AA17" s="75">
        <f ca="1">W17-Y17</f>
        <v>0</v>
      </c>
      <c r="AB17" s="192"/>
      <c r="AC17" s="75">
        <f ca="1">IFERROR(AC16/AC10,0)</f>
        <v>0</v>
      </c>
      <c r="AD17" s="75"/>
      <c r="AE17" s="75">
        <f ca="1">IFERROR(AE16/AE10,0)</f>
        <v>0</v>
      </c>
      <c r="AF17" s="76"/>
      <c r="AG17" s="75">
        <f ca="1">AC17-AE17</f>
        <v>0</v>
      </c>
      <c r="AH17" s="192"/>
      <c r="AI17" s="75">
        <f ca="1">IFERROR(AI16/AI10,0)</f>
        <v>0</v>
      </c>
      <c r="AJ17" s="75"/>
      <c r="AK17" s="75">
        <f ca="1">IFERROR(AK16/AK10,0)</f>
        <v>0</v>
      </c>
      <c r="AL17" s="76"/>
      <c r="AM17" s="75">
        <f ca="1">AI17-AK17</f>
        <v>0</v>
      </c>
      <c r="AN17" s="192"/>
      <c r="AO17" s="75">
        <f ca="1">IFERROR(AO16/AO10,0)</f>
        <v>0</v>
      </c>
      <c r="AP17" s="75"/>
      <c r="AQ17" s="75">
        <f ca="1">IFERROR(AQ16/AQ10,0)</f>
        <v>0</v>
      </c>
      <c r="AR17" s="76"/>
      <c r="AS17" s="75">
        <f ca="1">AO17-AQ17</f>
        <v>0</v>
      </c>
      <c r="AT17" s="192"/>
      <c r="AU17" s="75">
        <f ca="1">IFERROR(AU16/AU10,0)</f>
        <v>0</v>
      </c>
      <c r="AV17" s="75"/>
      <c r="AW17" s="75">
        <f ca="1">IFERROR(AW16/AW10,0)</f>
        <v>0</v>
      </c>
      <c r="AX17" s="76"/>
      <c r="AY17" s="75">
        <f ca="1">AU17-AW17</f>
        <v>0</v>
      </c>
      <c r="AZ17" s="192"/>
      <c r="BA17" s="75">
        <f ca="1">IFERROR(BA16/BA10,0)</f>
        <v>0</v>
      </c>
      <c r="BB17" s="75"/>
      <c r="BC17" s="75">
        <f ca="1">IFERROR(BC16/BC10,0)</f>
        <v>0</v>
      </c>
      <c r="BD17" s="76"/>
      <c r="BE17" s="75">
        <f ca="1">BA17-BC17</f>
        <v>0</v>
      </c>
      <c r="BF17" s="192"/>
      <c r="BG17" s="75">
        <f ca="1">IFERROR(BG16/BG10,0)</f>
        <v>0</v>
      </c>
      <c r="BH17" s="75"/>
      <c r="BI17" s="75">
        <f ca="1">IFERROR(BI16/BI10,0)</f>
        <v>0</v>
      </c>
      <c r="BJ17" s="76"/>
      <c r="BK17" s="75">
        <f ca="1">BG17-BI17</f>
        <v>0</v>
      </c>
      <c r="BL17" s="192"/>
      <c r="BM17" s="75">
        <f ca="1">IFERROR(BM16/BM10,0)</f>
        <v>0</v>
      </c>
      <c r="BN17" s="75"/>
      <c r="BO17" s="75">
        <f ca="1">IFERROR(BO16/BO10,0)</f>
        <v>0</v>
      </c>
      <c r="BP17" s="76"/>
      <c r="BQ17" s="75">
        <f ca="1">BM17-BO17</f>
        <v>0</v>
      </c>
      <c r="BR17" s="192"/>
      <c r="BS17" s="192"/>
      <c r="BT17" s="75">
        <f ca="1">IFERROR(BT16/BT10,0)</f>
        <v>0</v>
      </c>
      <c r="BU17" s="75"/>
      <c r="BV17" s="75">
        <f ca="1">IFERROR(BV16/BV10,0)</f>
        <v>0</v>
      </c>
      <c r="BW17" s="76"/>
      <c r="BX17" s="75">
        <f ca="1">BT17-BV17</f>
        <v>0</v>
      </c>
      <c r="BY17" s="192"/>
      <c r="BZ17" s="192"/>
      <c r="CA17" s="75">
        <f ca="1">IFERROR(CA16/CA10,0)</f>
        <v>0</v>
      </c>
      <c r="CB17" s="75"/>
      <c r="CC17" s="75">
        <f ca="1">IFERROR(CC16/CC10,0)</f>
        <v>0</v>
      </c>
      <c r="CD17" s="76"/>
      <c r="CE17" s="75">
        <f ca="1">CA17-CC17</f>
        <v>0</v>
      </c>
      <c r="CF17" s="192"/>
      <c r="CG17" s="192"/>
      <c r="CH17" s="192"/>
    </row>
    <row r="18" spans="1:133" s="144" customFormat="1">
      <c r="A18" s="1"/>
      <c r="B18" s="28"/>
      <c r="C18" s="54"/>
      <c r="D18" s="126"/>
      <c r="E18" s="45"/>
      <c r="F18" s="45"/>
      <c r="G18" s="45"/>
      <c r="H18" s="46"/>
      <c r="I18" s="45"/>
      <c r="J18" s="27"/>
      <c r="K18" s="45"/>
      <c r="L18" s="45"/>
      <c r="M18" s="45"/>
      <c r="N18" s="46"/>
      <c r="O18" s="45"/>
      <c r="P18" s="27"/>
      <c r="Q18" s="45"/>
      <c r="R18" s="45"/>
      <c r="S18" s="45"/>
      <c r="T18" s="46"/>
      <c r="U18" s="45"/>
      <c r="V18" s="27"/>
      <c r="W18" s="45"/>
      <c r="X18" s="45"/>
      <c r="Y18" s="45"/>
      <c r="Z18" s="46"/>
      <c r="AA18" s="45"/>
      <c r="AB18" s="27"/>
      <c r="AC18" s="45"/>
      <c r="AD18" s="45"/>
      <c r="AE18" s="45"/>
      <c r="AF18" s="46"/>
      <c r="AG18" s="45"/>
      <c r="AH18" s="27"/>
      <c r="AI18" s="45"/>
      <c r="AJ18" s="45"/>
      <c r="AK18" s="45"/>
      <c r="AL18" s="46"/>
      <c r="AM18" s="45"/>
      <c r="AN18" s="27"/>
      <c r="AO18" s="45"/>
      <c r="AP18" s="45"/>
      <c r="AQ18" s="45"/>
      <c r="AR18" s="46"/>
      <c r="AS18" s="45"/>
      <c r="AT18" s="27"/>
      <c r="AU18" s="45"/>
      <c r="AV18" s="45"/>
      <c r="AW18" s="45"/>
      <c r="AX18" s="46"/>
      <c r="AY18" s="45"/>
      <c r="AZ18" s="27"/>
      <c r="BA18" s="45"/>
      <c r="BB18" s="45"/>
      <c r="BC18" s="45"/>
      <c r="BD18" s="46"/>
      <c r="BE18" s="45"/>
      <c r="BF18" s="27"/>
      <c r="BG18" s="45"/>
      <c r="BH18" s="45"/>
      <c r="BI18" s="45"/>
      <c r="BJ18" s="46"/>
      <c r="BK18" s="45"/>
      <c r="BL18" s="27"/>
      <c r="BM18" s="45"/>
      <c r="BN18" s="45"/>
      <c r="BO18" s="45"/>
      <c r="BP18" s="46"/>
      <c r="BQ18" s="45"/>
      <c r="BR18" s="27"/>
      <c r="BS18" s="27"/>
      <c r="BT18" s="45"/>
      <c r="BU18" s="45"/>
      <c r="BV18" s="45"/>
      <c r="BW18" s="46"/>
      <c r="BX18" s="45"/>
      <c r="BY18" s="27"/>
      <c r="BZ18" s="27"/>
      <c r="CA18" s="45"/>
      <c r="CB18" s="45"/>
      <c r="CC18" s="45"/>
      <c r="CD18" s="46"/>
      <c r="CE18" s="45"/>
      <c r="CF18" s="27"/>
      <c r="CG18" s="27"/>
      <c r="CH18" s="27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</row>
    <row r="19" spans="1:133" s="144" customFormat="1">
      <c r="A19" t="s">
        <v>103</v>
      </c>
      <c r="B19" s="28"/>
      <c r="C19" s="54" t="s">
        <v>7</v>
      </c>
      <c r="D19" s="125" t="str">
        <f ca="1">_xlfn.XLOOKUP($A19,FinalClasses,CustFinalClasses,"",0,1)</f>
        <v/>
      </c>
      <c r="E19" s="62">
        <f ca="1">IF($D19="",0,IF(E$2=0,0,_xll.ACCOUNTTURNOVER(cpy,"ACTUAL",$D19,,,,E$1,E$1)))</f>
        <v>0</v>
      </c>
      <c r="F19" s="52"/>
      <c r="G19" s="62">
        <f ca="1">IF(OR($D19="",IsBudgets="No"),0,IF(E$2=0,0,_xll.ACCOUNTTURNOVER(cpy,"BUDGET",$D19,,,,E$1,E$1)))</f>
        <v>0</v>
      </c>
      <c r="H19" s="53"/>
      <c r="I19" s="62">
        <f t="shared" ref="I19" ca="1" si="26">E19-G19</f>
        <v>0</v>
      </c>
      <c r="J19" s="27"/>
      <c r="K19" s="62">
        <f ca="1">IF($D19="",0,IF(K$2=0,0,_xll.ACCOUNTTURNOVER(cpy,"ACTUAL",$D19,,,,K$1,K$1)))</f>
        <v>0</v>
      </c>
      <c r="L19" s="52"/>
      <c r="M19" s="62">
        <f ca="1">IF(OR($D19="",IsBudgets="No"),0,IF(K$2=0,0,_xll.ACCOUNTTURNOVER(cpy,"BUDGET",$D19,,,,K$1,K$1)))</f>
        <v>0</v>
      </c>
      <c r="N19" s="53"/>
      <c r="O19" s="62">
        <f t="shared" ref="O19" ca="1" si="27">K19-M19</f>
        <v>0</v>
      </c>
      <c r="P19" s="27"/>
      <c r="Q19" s="62">
        <f ca="1">IF($D19="",0,IF(Q$2=0,0,_xll.ACCOUNTTURNOVER(cpy,"ACTUAL",$D19,,,,Q$1,Q$1)))</f>
        <v>0</v>
      </c>
      <c r="R19" s="52"/>
      <c r="S19" s="62">
        <f ca="1">IF(OR($D19="",IsBudgets="No"),0,IF(Q$2=0,0,_xll.ACCOUNTTURNOVER(cpy,"BUDGET",$D19,,,,Q$1,Q$1)))</f>
        <v>0</v>
      </c>
      <c r="T19" s="53"/>
      <c r="U19" s="62">
        <f t="shared" ref="U19" ca="1" si="28">Q19-S19</f>
        <v>0</v>
      </c>
      <c r="V19" s="27"/>
      <c r="W19" s="62">
        <f ca="1">IF($D19="",0,IF(W$2=0,0,_xll.ACCOUNTTURNOVER(cpy,"ACTUAL",$D19,,,,W$1,W$1)))</f>
        <v>0</v>
      </c>
      <c r="X19" s="52"/>
      <c r="Y19" s="62">
        <f ca="1">IF(OR($D19="",IsBudgets="No"),0,IF(W$2=0,0,_xll.ACCOUNTTURNOVER(cpy,"BUDGET",$D19,,,,W$1,W$1)))</f>
        <v>0</v>
      </c>
      <c r="Z19" s="53"/>
      <c r="AA19" s="62">
        <f t="shared" ref="AA19" ca="1" si="29">W19-Y19</f>
        <v>0</v>
      </c>
      <c r="AB19" s="27"/>
      <c r="AC19" s="62">
        <f ca="1">IF($D19="",0,IF(AC$2=0,0,_xll.ACCOUNTTURNOVER(cpy,"ACTUAL",$D19,,,,AC$1,AC$1)))</f>
        <v>0</v>
      </c>
      <c r="AD19" s="52"/>
      <c r="AE19" s="62">
        <f ca="1">IF(OR($D19="",IsBudgets="No"),0,IF(AC$2=0,0,_xll.ACCOUNTTURNOVER(cpy,"BUDGET",$D19,,,,AC$1,AC$1)))</f>
        <v>0</v>
      </c>
      <c r="AF19" s="53"/>
      <c r="AG19" s="62">
        <f t="shared" ref="AG19" ca="1" si="30">AC19-AE19</f>
        <v>0</v>
      </c>
      <c r="AH19" s="27"/>
      <c r="AI19" s="62">
        <f ca="1">IF($D19="",0,IF(AI$2=0,0,_xll.ACCOUNTTURNOVER(cpy,"ACTUAL",$D19,,,,AI$1,AI$1)))</f>
        <v>0</v>
      </c>
      <c r="AJ19" s="52"/>
      <c r="AK19" s="62">
        <f ca="1">IF(OR($D19="",IsBudgets="No"),0,IF(AI$2=0,0,_xll.ACCOUNTTURNOVER(cpy,"BUDGET",$D19,,,,AI$1,AI$1)))</f>
        <v>0</v>
      </c>
      <c r="AL19" s="53"/>
      <c r="AM19" s="62">
        <f t="shared" ref="AM19" ca="1" si="31">AI19-AK19</f>
        <v>0</v>
      </c>
      <c r="AN19" s="27"/>
      <c r="AO19" s="62">
        <f ca="1">IF($D19="",0,IF(AO$2=0,0,_xll.ACCOUNTTURNOVER(cpy,"ACTUAL",$D19,,,,AO$1,AO$1)))</f>
        <v>0</v>
      </c>
      <c r="AP19" s="52"/>
      <c r="AQ19" s="62">
        <f ca="1">IF(OR($D19="",IsBudgets="No"),0,IF(AO$2=0,0,_xll.ACCOUNTTURNOVER(cpy,"BUDGET",$D19,,,,AO$1,AO$1)))</f>
        <v>0</v>
      </c>
      <c r="AR19" s="53"/>
      <c r="AS19" s="62">
        <f t="shared" ref="AS19" ca="1" si="32">AO19-AQ19</f>
        <v>0</v>
      </c>
      <c r="AT19" s="27"/>
      <c r="AU19" s="62">
        <f ca="1">IF($D19="",0,IF(AU$2=0,0,_xll.ACCOUNTTURNOVER(cpy,"ACTUAL",$D19,,,,AU$1,AU$1)))</f>
        <v>0</v>
      </c>
      <c r="AV19" s="52"/>
      <c r="AW19" s="62">
        <f ca="1">IF(OR($D19="",IsBudgets="No"),0,IF(AU$2=0,0,_xll.ACCOUNTTURNOVER(cpy,"BUDGET",$D19,,,,AU$1,AU$1)))</f>
        <v>0</v>
      </c>
      <c r="AX19" s="53"/>
      <c r="AY19" s="62">
        <f t="shared" ref="AY19" ca="1" si="33">AU19-AW19</f>
        <v>0</v>
      </c>
      <c r="AZ19" s="27"/>
      <c r="BA19" s="62">
        <f ca="1">IF($D19="",0,IF(BA$2=0,0,_xll.ACCOUNTTURNOVER(cpy,"ACTUAL",$D19,,,,BA$1,BA$1)))</f>
        <v>0</v>
      </c>
      <c r="BB19" s="52"/>
      <c r="BC19" s="62">
        <f ca="1">IF(OR($D19="",IsBudgets="No"),0,IF(BA$2=0,0,_xll.ACCOUNTTURNOVER(cpy,"BUDGET",$D19,,,,BA$1,BA$1)))</f>
        <v>0</v>
      </c>
      <c r="BD19" s="53"/>
      <c r="BE19" s="62">
        <f t="shared" ref="BE19" ca="1" si="34">BA19-BC19</f>
        <v>0</v>
      </c>
      <c r="BF19" s="27"/>
      <c r="BG19" s="62">
        <f ca="1">IF($D19="",0,IF(BG$2=0,0,_xll.ACCOUNTTURNOVER(cpy,"ACTUAL",$D19,,,,BG$1,BG$1)))</f>
        <v>0</v>
      </c>
      <c r="BH19" s="52"/>
      <c r="BI19" s="62">
        <f ca="1">IF(OR($D19="",IsBudgets="No"),0,IF(BG$2=0,0,_xll.ACCOUNTTURNOVER(cpy,"BUDGET",$D19,,,,BG$1,BG$1)))</f>
        <v>0</v>
      </c>
      <c r="BJ19" s="53"/>
      <c r="BK19" s="62">
        <f t="shared" ref="BK19" ca="1" si="35">BG19-BI19</f>
        <v>0</v>
      </c>
      <c r="BL19" s="27"/>
      <c r="BM19" s="62">
        <f ca="1">IF($D19="",0,IF(BM$2=0,0,_xll.ACCOUNTTURNOVER(cpy,"ACTUAL",$D19,,,,BM$1,BM$1)))</f>
        <v>0</v>
      </c>
      <c r="BN19" s="52"/>
      <c r="BO19" s="62">
        <f ca="1">IF(OR($D19="",IsBudgets="No"),0,IF(BM$2=0,0,_xll.ACCOUNTTURNOVER(cpy,"BUDGET",$D19,,,,BM$1,BM$1)))</f>
        <v>0</v>
      </c>
      <c r="BP19" s="53"/>
      <c r="BQ19" s="62">
        <f t="shared" ref="BQ19" ca="1" si="36">BM19-BO19</f>
        <v>0</v>
      </c>
      <c r="BR19" s="27"/>
      <c r="BS19" s="27"/>
      <c r="BT19" s="62">
        <f ca="1">IF($D19="",0,IF(BT$2=0,0,_xll.ACCOUNTTURNOVER(cpy,"ACTUAL",$D19,,,,BT$1,BT$1)))</f>
        <v>0</v>
      </c>
      <c r="BU19" s="52"/>
      <c r="BV19" s="62">
        <f ca="1">IF(OR($D19="",IsBudgets="No"),0,IF(BT$2=0,0,_xll.ACCOUNTTURNOVER(cpy,"BUDGET",$D19,,,,BT$1,BT$1)))</f>
        <v>0</v>
      </c>
      <c r="BW19" s="53"/>
      <c r="BX19" s="62">
        <f t="shared" ref="BX19" ca="1" si="37">BT19-BV19</f>
        <v>0</v>
      </c>
      <c r="BY19" s="27"/>
      <c r="BZ19" s="27"/>
      <c r="CA19" s="62">
        <f ca="1">IF($D19="",0,_xll.ACCOUNTTURNOVER(cpy,"ACTUAL",$D19,,,,CA$1,CA$2))</f>
        <v>0</v>
      </c>
      <c r="CB19" s="52"/>
      <c r="CC19" s="62">
        <f ca="1">IF(OR($D19="",IsBudgets="No"),0,_xll.ACCOUNTTURNOVER(cpy,"BUDGET",$D19,,,,CA$1,CA$2))</f>
        <v>0</v>
      </c>
      <c r="CD19" s="46"/>
      <c r="CE19" s="62">
        <f t="shared" ref="CE19" ca="1" si="38">CA19-CC19</f>
        <v>0</v>
      </c>
      <c r="CF19" s="27"/>
      <c r="CG19" s="27"/>
      <c r="CH19" s="27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</row>
    <row r="20" spans="1:133" s="144" customFormat="1" ht="14.45" customHeight="1">
      <c r="A20" s="1"/>
      <c r="B20" s="28"/>
      <c r="C20" s="54"/>
      <c r="D20" s="129"/>
      <c r="E20" s="45"/>
      <c r="F20" s="45"/>
      <c r="G20" s="45"/>
      <c r="H20" s="46"/>
      <c r="I20" s="45"/>
      <c r="J20" s="193"/>
      <c r="K20" s="45"/>
      <c r="L20" s="45"/>
      <c r="M20" s="45"/>
      <c r="N20" s="46"/>
      <c r="O20" s="45"/>
      <c r="P20" s="193"/>
      <c r="Q20" s="45"/>
      <c r="R20" s="45"/>
      <c r="S20" s="45"/>
      <c r="T20" s="46"/>
      <c r="U20" s="45"/>
      <c r="V20" s="193"/>
      <c r="W20" s="45"/>
      <c r="X20" s="45"/>
      <c r="Y20" s="45"/>
      <c r="Z20" s="46"/>
      <c r="AA20" s="45"/>
      <c r="AB20" s="193"/>
      <c r="AC20" s="45"/>
      <c r="AD20" s="45"/>
      <c r="AE20" s="45"/>
      <c r="AF20" s="46"/>
      <c r="AG20" s="45"/>
      <c r="AH20" s="193"/>
      <c r="AI20" s="45"/>
      <c r="AJ20" s="45"/>
      <c r="AK20" s="45"/>
      <c r="AL20" s="46"/>
      <c r="AM20" s="45"/>
      <c r="AN20" s="193"/>
      <c r="AO20" s="45"/>
      <c r="AP20" s="45"/>
      <c r="AQ20" s="45"/>
      <c r="AR20" s="46"/>
      <c r="AS20" s="45"/>
      <c r="AT20" s="193"/>
      <c r="AU20" s="45"/>
      <c r="AV20" s="45"/>
      <c r="AW20" s="45"/>
      <c r="AX20" s="46"/>
      <c r="AY20" s="45"/>
      <c r="AZ20" s="193"/>
      <c r="BA20" s="45"/>
      <c r="BB20" s="45"/>
      <c r="BC20" s="45"/>
      <c r="BD20" s="46"/>
      <c r="BE20" s="45"/>
      <c r="BF20" s="193"/>
      <c r="BG20" s="45"/>
      <c r="BH20" s="45"/>
      <c r="BI20" s="45"/>
      <c r="BJ20" s="46"/>
      <c r="BK20" s="45"/>
      <c r="BL20" s="193"/>
      <c r="BM20" s="45"/>
      <c r="BN20" s="45"/>
      <c r="BO20" s="45"/>
      <c r="BP20" s="46"/>
      <c r="BQ20" s="45"/>
      <c r="BR20" s="193"/>
      <c r="BS20" s="193"/>
      <c r="BT20" s="45"/>
      <c r="BU20" s="45"/>
      <c r="BV20" s="45"/>
      <c r="BW20" s="46"/>
      <c r="BX20" s="45"/>
      <c r="BY20" s="193"/>
      <c r="BZ20" s="193"/>
      <c r="CA20" s="45"/>
      <c r="CB20" s="45"/>
      <c r="CC20" s="45"/>
      <c r="CD20" s="46"/>
      <c r="CE20" s="45"/>
      <c r="CF20" s="193"/>
      <c r="CG20" s="193"/>
      <c r="CH20" s="193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</row>
    <row r="21" spans="1:133" s="144" customFormat="1" ht="14.45" customHeight="1">
      <c r="A21" s="1"/>
      <c r="B21" s="28"/>
      <c r="C21" s="54" t="s">
        <v>40</v>
      </c>
      <c r="D21" s="129"/>
      <c r="E21" s="45">
        <f ca="1">SUM(E22:E31)</f>
        <v>0</v>
      </c>
      <c r="F21" s="45"/>
      <c r="G21" s="45">
        <f ca="1">SUM(G22:G31)</f>
        <v>0</v>
      </c>
      <c r="H21" s="46"/>
      <c r="I21" s="45">
        <f ca="1">E21-G21</f>
        <v>0</v>
      </c>
      <c r="J21" s="193"/>
      <c r="K21" s="45">
        <f ca="1">SUM(K22:K31)</f>
        <v>0</v>
      </c>
      <c r="L21" s="45"/>
      <c r="M21" s="45">
        <f ca="1">SUM(M22:M31)</f>
        <v>0</v>
      </c>
      <c r="N21" s="46"/>
      <c r="O21" s="45">
        <f ca="1">K21-M21</f>
        <v>0</v>
      </c>
      <c r="P21" s="193"/>
      <c r="Q21" s="45">
        <f ca="1">SUM(Q22:Q31)</f>
        <v>0</v>
      </c>
      <c r="R21" s="45"/>
      <c r="S21" s="45">
        <f ca="1">SUM(S22:S31)</f>
        <v>0</v>
      </c>
      <c r="T21" s="46"/>
      <c r="U21" s="45">
        <f ca="1">Q21-S21</f>
        <v>0</v>
      </c>
      <c r="V21" s="193"/>
      <c r="W21" s="45">
        <f ca="1">SUM(W22:W31)</f>
        <v>0</v>
      </c>
      <c r="X21" s="45"/>
      <c r="Y21" s="45">
        <f ca="1">SUM(Y22:Y31)</f>
        <v>0</v>
      </c>
      <c r="Z21" s="46"/>
      <c r="AA21" s="45">
        <f ca="1">W21-Y21</f>
        <v>0</v>
      </c>
      <c r="AB21" s="193"/>
      <c r="AC21" s="45">
        <f ca="1">SUM(AC22:AC31)</f>
        <v>0</v>
      </c>
      <c r="AD21" s="45"/>
      <c r="AE21" s="45">
        <f ca="1">SUM(AE22:AE31)</f>
        <v>0</v>
      </c>
      <c r="AF21" s="46"/>
      <c r="AG21" s="45">
        <f ca="1">AC21-AE21</f>
        <v>0</v>
      </c>
      <c r="AH21" s="193"/>
      <c r="AI21" s="45">
        <f ca="1">SUM(AI22:AI31)</f>
        <v>0</v>
      </c>
      <c r="AJ21" s="45"/>
      <c r="AK21" s="45">
        <f ca="1">SUM(AK22:AK31)</f>
        <v>0</v>
      </c>
      <c r="AL21" s="46"/>
      <c r="AM21" s="45">
        <f ca="1">AI21-AK21</f>
        <v>0</v>
      </c>
      <c r="AN21" s="193"/>
      <c r="AO21" s="45">
        <f ca="1">SUM(AO22:AO31)</f>
        <v>0</v>
      </c>
      <c r="AP21" s="45"/>
      <c r="AQ21" s="45">
        <f ca="1">SUM(AQ22:AQ31)</f>
        <v>0</v>
      </c>
      <c r="AR21" s="46"/>
      <c r="AS21" s="45">
        <f ca="1">AO21-AQ21</f>
        <v>0</v>
      </c>
      <c r="AT21" s="193"/>
      <c r="AU21" s="45">
        <f ca="1">SUM(AU22:AU31)</f>
        <v>0</v>
      </c>
      <c r="AV21" s="45"/>
      <c r="AW21" s="45">
        <f ca="1">SUM(AW22:AW31)</f>
        <v>0</v>
      </c>
      <c r="AX21" s="46"/>
      <c r="AY21" s="45">
        <f ca="1">AU21-AW21</f>
        <v>0</v>
      </c>
      <c r="AZ21" s="193"/>
      <c r="BA21" s="45">
        <f ca="1">SUM(BA22:BA31)</f>
        <v>0</v>
      </c>
      <c r="BB21" s="45"/>
      <c r="BC21" s="45">
        <f ca="1">SUM(BC22:BC31)</f>
        <v>0</v>
      </c>
      <c r="BD21" s="46"/>
      <c r="BE21" s="45">
        <f ca="1">BA21-BC21</f>
        <v>0</v>
      </c>
      <c r="BF21" s="193"/>
      <c r="BG21" s="45">
        <f ca="1">SUM(BG22:BG31)</f>
        <v>0</v>
      </c>
      <c r="BH21" s="45"/>
      <c r="BI21" s="45">
        <f ca="1">SUM(BI22:BI31)</f>
        <v>0</v>
      </c>
      <c r="BJ21" s="46"/>
      <c r="BK21" s="45">
        <f ca="1">BG21-BI21</f>
        <v>0</v>
      </c>
      <c r="BL21" s="193"/>
      <c r="BM21" s="45">
        <f ca="1">SUM(BM22:BM31)</f>
        <v>0</v>
      </c>
      <c r="BN21" s="45"/>
      <c r="BO21" s="45">
        <f ca="1">SUM(BO22:BO31)</f>
        <v>0</v>
      </c>
      <c r="BP21" s="46"/>
      <c r="BQ21" s="45">
        <f ca="1">BM21-BO21</f>
        <v>0</v>
      </c>
      <c r="BR21" s="193"/>
      <c r="BS21" s="193"/>
      <c r="BT21" s="45">
        <f ca="1">SUM(BT22:BT31)</f>
        <v>0</v>
      </c>
      <c r="BU21" s="45"/>
      <c r="BV21" s="45">
        <f ca="1">SUM(BV22:BV31)</f>
        <v>0</v>
      </c>
      <c r="BW21" s="46"/>
      <c r="BX21" s="45">
        <f ca="1">BT21-BV21</f>
        <v>0</v>
      </c>
      <c r="BY21" s="193"/>
      <c r="BZ21" s="193"/>
      <c r="CA21" s="45">
        <f ca="1">SUM(CA22:CA31)</f>
        <v>0</v>
      </c>
      <c r="CB21" s="45"/>
      <c r="CC21" s="45">
        <f ca="1">SUM(CC22:CC31)</f>
        <v>0</v>
      </c>
      <c r="CD21" s="46"/>
      <c r="CE21" s="45">
        <f ca="1">CA21-CC21</f>
        <v>0</v>
      </c>
      <c r="CF21" s="193"/>
      <c r="CG21" s="193"/>
      <c r="CH21" s="193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</row>
    <row r="22" spans="1:133" s="144" customFormat="1" ht="14.45" customHeight="1">
      <c r="A22" t="s">
        <v>61</v>
      </c>
      <c r="B22" s="28"/>
      <c r="C22" t="s">
        <v>162</v>
      </c>
      <c r="D22" s="125" t="str">
        <f t="shared" ref="D22:D31" ca="1" si="39">_xlfn.XLOOKUP($A22,FinalClasses,CustFinalClasses,"",0,1)</f>
        <v/>
      </c>
      <c r="E22" s="55">
        <f ca="1">IF($D22="",0,IF(E$2=0,0,_xll.ACCOUNTTURNOVER(cpy,"ACTUAL",$D22,,,,E$1,E$1)))</f>
        <v>0</v>
      </c>
      <c r="F22" s="52"/>
      <c r="G22" s="55">
        <f ca="1">IF(OR($D22="",IsBudgets="No"),0,IF(E$2=0,0,_xll.ACCOUNTTURNOVER(cpy,"BUDGET",$D22,,,,E$1,E$1)))</f>
        <v>0</v>
      </c>
      <c r="H22" s="53"/>
      <c r="I22" s="55">
        <f t="shared" ref="I22:I31" ca="1" si="40">E22-G22</f>
        <v>0</v>
      </c>
      <c r="J22" s="27"/>
      <c r="K22" s="55">
        <f ca="1">IF($D22="",0,IF(K$2=0,0,_xll.ACCOUNTTURNOVER(cpy,"ACTUAL",$D22,,,,K$1,K$1)))</f>
        <v>0</v>
      </c>
      <c r="L22" s="52"/>
      <c r="M22" s="55">
        <f ca="1">IF(OR($D22="",IsBudgets="No"),0,IF(K$2=0,0,_xll.ACCOUNTTURNOVER(cpy,"BUDGET",$D22,,,,K$1,K$1)))</f>
        <v>0</v>
      </c>
      <c r="N22" s="53"/>
      <c r="O22" s="55">
        <f t="shared" ref="O22:O31" ca="1" si="41">K22-M22</f>
        <v>0</v>
      </c>
      <c r="P22" s="27"/>
      <c r="Q22" s="55">
        <f ca="1">IF($D22="",0,IF(Q$2=0,0,_xll.ACCOUNTTURNOVER(cpy,"ACTUAL",$D22,,,,Q$1,Q$1)))</f>
        <v>0</v>
      </c>
      <c r="R22" s="52"/>
      <c r="S22" s="55">
        <f ca="1">IF(OR($D22="",IsBudgets="No"),0,IF(Q$2=0,0,_xll.ACCOUNTTURNOVER(cpy,"BUDGET",$D22,,,,Q$1,Q$1)))</f>
        <v>0</v>
      </c>
      <c r="T22" s="53"/>
      <c r="U22" s="55">
        <f t="shared" ref="U22:U31" ca="1" si="42">Q22-S22</f>
        <v>0</v>
      </c>
      <c r="V22" s="27"/>
      <c r="W22" s="55">
        <f ca="1">IF($D22="",0,IF(W$2=0,0,_xll.ACCOUNTTURNOVER(cpy,"ACTUAL",$D22,,,,W$1,W$1)))</f>
        <v>0</v>
      </c>
      <c r="X22" s="52"/>
      <c r="Y22" s="55">
        <f ca="1">IF(OR($D22="",IsBudgets="No"),0,IF(W$2=0,0,_xll.ACCOUNTTURNOVER(cpy,"BUDGET",$D22,,,,W$1,W$1)))</f>
        <v>0</v>
      </c>
      <c r="Z22" s="53"/>
      <c r="AA22" s="55">
        <f t="shared" ref="AA22:AA31" ca="1" si="43">W22-Y22</f>
        <v>0</v>
      </c>
      <c r="AB22" s="27"/>
      <c r="AC22" s="55">
        <f ca="1">IF($D22="",0,IF(AC$2=0,0,_xll.ACCOUNTTURNOVER(cpy,"ACTUAL",$D22,,,,AC$1,AC$1)))</f>
        <v>0</v>
      </c>
      <c r="AD22" s="52"/>
      <c r="AE22" s="55">
        <f ca="1">IF(OR($D22="",IsBudgets="No"),0,IF(AC$2=0,0,_xll.ACCOUNTTURNOVER(cpy,"BUDGET",$D22,,,,AC$1,AC$1)))</f>
        <v>0</v>
      </c>
      <c r="AF22" s="53"/>
      <c r="AG22" s="55">
        <f t="shared" ref="AG22:AG31" ca="1" si="44">AC22-AE22</f>
        <v>0</v>
      </c>
      <c r="AH22" s="27"/>
      <c r="AI22" s="55">
        <f ca="1">IF($D22="",0,IF(AI$2=0,0,_xll.ACCOUNTTURNOVER(cpy,"ACTUAL",$D22,,,,AI$1,AI$1)))</f>
        <v>0</v>
      </c>
      <c r="AJ22" s="52"/>
      <c r="AK22" s="55">
        <f ca="1">IF(OR($D22="",IsBudgets="No"),0,IF(AI$2=0,0,_xll.ACCOUNTTURNOVER(cpy,"BUDGET",$D22,,,,AI$1,AI$1)))</f>
        <v>0</v>
      </c>
      <c r="AL22" s="53"/>
      <c r="AM22" s="55">
        <f t="shared" ref="AM22:AM31" ca="1" si="45">AI22-AK22</f>
        <v>0</v>
      </c>
      <c r="AN22" s="27"/>
      <c r="AO22" s="55">
        <f ca="1">IF($D22="",0,IF(AO$2=0,0,_xll.ACCOUNTTURNOVER(cpy,"ACTUAL",$D22,,,,AO$1,AO$1)))</f>
        <v>0</v>
      </c>
      <c r="AP22" s="52"/>
      <c r="AQ22" s="55">
        <f ca="1">IF(OR($D22="",IsBudgets="No"),0,IF(AO$2=0,0,_xll.ACCOUNTTURNOVER(cpy,"BUDGET",$D22,,,,AO$1,AO$1)))</f>
        <v>0</v>
      </c>
      <c r="AR22" s="53"/>
      <c r="AS22" s="55">
        <f t="shared" ref="AS22:AS31" ca="1" si="46">AO22-AQ22</f>
        <v>0</v>
      </c>
      <c r="AT22" s="27"/>
      <c r="AU22" s="55">
        <f ca="1">IF($D22="",0,IF(AU$2=0,0,_xll.ACCOUNTTURNOVER(cpy,"ACTUAL",$D22,,,,AU$1,AU$1)))</f>
        <v>0</v>
      </c>
      <c r="AV22" s="52"/>
      <c r="AW22" s="55">
        <f ca="1">IF(OR($D22="",IsBudgets="No"),0,IF(AU$2=0,0,_xll.ACCOUNTTURNOVER(cpy,"BUDGET",$D22,,,,AU$1,AU$1)))</f>
        <v>0</v>
      </c>
      <c r="AX22" s="53"/>
      <c r="AY22" s="55">
        <f t="shared" ref="AY22:AY31" ca="1" si="47">AU22-AW22</f>
        <v>0</v>
      </c>
      <c r="AZ22" s="27"/>
      <c r="BA22" s="55">
        <f ca="1">IF($D22="",0,IF(BA$2=0,0,_xll.ACCOUNTTURNOVER(cpy,"ACTUAL",$D22,,,,BA$1,BA$1)))</f>
        <v>0</v>
      </c>
      <c r="BB22" s="52"/>
      <c r="BC22" s="55">
        <f ca="1">IF(OR($D22="",IsBudgets="No"),0,IF(BA$2=0,0,_xll.ACCOUNTTURNOVER(cpy,"BUDGET",$D22,,,,BA$1,BA$1)))</f>
        <v>0</v>
      </c>
      <c r="BD22" s="53"/>
      <c r="BE22" s="55">
        <f t="shared" ref="BE22:BE31" ca="1" si="48">BA22-BC22</f>
        <v>0</v>
      </c>
      <c r="BF22" s="27"/>
      <c r="BG22" s="55">
        <f ca="1">IF($D22="",0,IF(BG$2=0,0,_xll.ACCOUNTTURNOVER(cpy,"ACTUAL",$D22,,,,BG$1,BG$1)))</f>
        <v>0</v>
      </c>
      <c r="BH22" s="52"/>
      <c r="BI22" s="55">
        <f ca="1">IF(OR($D22="",IsBudgets="No"),0,IF(BG$2=0,0,_xll.ACCOUNTTURNOVER(cpy,"BUDGET",$D22,,,,BG$1,BG$1)))</f>
        <v>0</v>
      </c>
      <c r="BJ22" s="53"/>
      <c r="BK22" s="55">
        <f t="shared" ref="BK22:BK31" ca="1" si="49">BG22-BI22</f>
        <v>0</v>
      </c>
      <c r="BL22" s="27"/>
      <c r="BM22" s="55">
        <f ca="1">IF($D22="",0,IF(BM$2=0,0,_xll.ACCOUNTTURNOVER(cpy,"ACTUAL",$D22,,,,BM$1,BM$1)))</f>
        <v>0</v>
      </c>
      <c r="BN22" s="52"/>
      <c r="BO22" s="55">
        <f ca="1">IF(OR($D22="",IsBudgets="No"),0,IF(BM$2=0,0,_xll.ACCOUNTTURNOVER(cpy,"BUDGET",$D22,,,,BM$1,BM$1)))</f>
        <v>0</v>
      </c>
      <c r="BP22" s="53"/>
      <c r="BQ22" s="55">
        <f t="shared" ref="BQ22:BQ31" ca="1" si="50">BM22-BO22</f>
        <v>0</v>
      </c>
      <c r="BR22" s="27"/>
      <c r="BS22" s="27"/>
      <c r="BT22" s="55">
        <f ca="1">IF($D22="",0,IF(BT$2=0,0,_xll.ACCOUNTTURNOVER(cpy,"ACTUAL",$D22,,,,BT$1,BT$1)))</f>
        <v>0</v>
      </c>
      <c r="BU22" s="52"/>
      <c r="BV22" s="55">
        <f ca="1">IF(OR($D22="",IsBudgets="No"),0,IF(BT$2=0,0,_xll.ACCOUNTTURNOVER(cpy,"BUDGET",$D22,,,,BT$1,BT$1)))</f>
        <v>0</v>
      </c>
      <c r="BW22" s="53"/>
      <c r="BX22" s="55">
        <f t="shared" ref="BX22:BX31" ca="1" si="51">BT22-BV22</f>
        <v>0</v>
      </c>
      <c r="BY22" s="27"/>
      <c r="BZ22" s="27"/>
      <c r="CA22" s="55">
        <f ca="1">IF($D22="",0,_xll.ACCOUNTTURNOVER(cpy,"ACTUAL",$D22,,,,CA$1,CA$2))</f>
        <v>0</v>
      </c>
      <c r="CB22" s="52"/>
      <c r="CC22" s="55">
        <f ca="1">IF(OR($D22="",IsBudgets="No"),0,_xll.ACCOUNTTURNOVER(cpy,"BUDGET",$D22,,,,CA$1,CA$2))</f>
        <v>0</v>
      </c>
      <c r="CD22" s="46"/>
      <c r="CE22" s="55">
        <f t="shared" ref="CE22:CE31" ca="1" si="52">CA22-CC22</f>
        <v>0</v>
      </c>
      <c r="CF22" s="27"/>
      <c r="CG22" s="27"/>
      <c r="CH22" s="27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</row>
    <row r="23" spans="1:133" s="144" customFormat="1" ht="14.45" customHeight="1">
      <c r="A23" t="s">
        <v>63</v>
      </c>
      <c r="B23" s="28"/>
      <c r="C23" t="s">
        <v>161</v>
      </c>
      <c r="D23" s="125" t="str">
        <f t="shared" ca="1" si="39"/>
        <v/>
      </c>
      <c r="E23" s="56">
        <f ca="1">IF($D23="",0,IF(E$2=0,0,_xll.ACCOUNTTURNOVER(cpy,"ACTUAL",$D23,,,,E$1,E$1)))</f>
        <v>0</v>
      </c>
      <c r="F23" s="52"/>
      <c r="G23" s="56">
        <f ca="1">IF(OR($D23="",IsBudgets="No"),0,IF(E$2=0,0,_xll.ACCOUNTTURNOVER(cpy,"BUDGET",$D23,,,,E$1,E$1)))</f>
        <v>0</v>
      </c>
      <c r="H23" s="53"/>
      <c r="I23" s="56">
        <f t="shared" ca="1" si="40"/>
        <v>0</v>
      </c>
      <c r="J23" s="27"/>
      <c r="K23" s="56">
        <f ca="1">IF($D23="",0,IF(K$2=0,0,_xll.ACCOUNTTURNOVER(cpy,"ACTUAL",$D23,,,,K$1,K$1)))</f>
        <v>0</v>
      </c>
      <c r="L23" s="52"/>
      <c r="M23" s="56">
        <f ca="1">IF(OR($D23="",IsBudgets="No"),0,IF(K$2=0,0,_xll.ACCOUNTTURNOVER(cpy,"BUDGET",$D23,,,,K$1,K$1)))</f>
        <v>0</v>
      </c>
      <c r="N23" s="53"/>
      <c r="O23" s="56">
        <f t="shared" ca="1" si="41"/>
        <v>0</v>
      </c>
      <c r="P23" s="27"/>
      <c r="Q23" s="56">
        <f ca="1">IF($D23="",0,IF(Q$2=0,0,_xll.ACCOUNTTURNOVER(cpy,"ACTUAL",$D23,,,,Q$1,Q$1)))</f>
        <v>0</v>
      </c>
      <c r="R23" s="52"/>
      <c r="S23" s="56">
        <f ca="1">IF(OR($D23="",IsBudgets="No"),0,IF(Q$2=0,0,_xll.ACCOUNTTURNOVER(cpy,"BUDGET",$D23,,,,Q$1,Q$1)))</f>
        <v>0</v>
      </c>
      <c r="T23" s="53"/>
      <c r="U23" s="56">
        <f t="shared" ca="1" si="42"/>
        <v>0</v>
      </c>
      <c r="V23" s="27"/>
      <c r="W23" s="56">
        <f ca="1">IF($D23="",0,IF(W$2=0,0,_xll.ACCOUNTTURNOVER(cpy,"ACTUAL",$D23,,,,W$1,W$1)))</f>
        <v>0</v>
      </c>
      <c r="X23" s="52"/>
      <c r="Y23" s="56">
        <f ca="1">IF(OR($D23="",IsBudgets="No"),0,IF(W$2=0,0,_xll.ACCOUNTTURNOVER(cpy,"BUDGET",$D23,,,,W$1,W$1)))</f>
        <v>0</v>
      </c>
      <c r="Z23" s="53"/>
      <c r="AA23" s="56">
        <f t="shared" ca="1" si="43"/>
        <v>0</v>
      </c>
      <c r="AB23" s="27"/>
      <c r="AC23" s="56">
        <f ca="1">IF($D23="",0,IF(AC$2=0,0,_xll.ACCOUNTTURNOVER(cpy,"ACTUAL",$D23,,,,AC$1,AC$1)))</f>
        <v>0</v>
      </c>
      <c r="AD23" s="52"/>
      <c r="AE23" s="56">
        <f ca="1">IF(OR($D23="",IsBudgets="No"),0,IF(AC$2=0,0,_xll.ACCOUNTTURNOVER(cpy,"BUDGET",$D23,,,,AC$1,AC$1)))</f>
        <v>0</v>
      </c>
      <c r="AF23" s="53"/>
      <c r="AG23" s="56">
        <f t="shared" ca="1" si="44"/>
        <v>0</v>
      </c>
      <c r="AH23" s="27"/>
      <c r="AI23" s="56">
        <f ca="1">IF($D23="",0,IF(AI$2=0,0,_xll.ACCOUNTTURNOVER(cpy,"ACTUAL",$D23,,,,AI$1,AI$1)))</f>
        <v>0</v>
      </c>
      <c r="AJ23" s="52"/>
      <c r="AK23" s="56">
        <f ca="1">IF(OR($D23="",IsBudgets="No"),0,IF(AI$2=0,0,_xll.ACCOUNTTURNOVER(cpy,"BUDGET",$D23,,,,AI$1,AI$1)))</f>
        <v>0</v>
      </c>
      <c r="AL23" s="53"/>
      <c r="AM23" s="56">
        <f t="shared" ca="1" si="45"/>
        <v>0</v>
      </c>
      <c r="AN23" s="27"/>
      <c r="AO23" s="56">
        <f ca="1">IF($D23="",0,IF(AO$2=0,0,_xll.ACCOUNTTURNOVER(cpy,"ACTUAL",$D23,,,,AO$1,AO$1)))</f>
        <v>0</v>
      </c>
      <c r="AP23" s="52"/>
      <c r="AQ23" s="56">
        <f ca="1">IF(OR($D23="",IsBudgets="No"),0,IF(AO$2=0,0,_xll.ACCOUNTTURNOVER(cpy,"BUDGET",$D23,,,,AO$1,AO$1)))</f>
        <v>0</v>
      </c>
      <c r="AR23" s="53"/>
      <c r="AS23" s="56">
        <f t="shared" ca="1" si="46"/>
        <v>0</v>
      </c>
      <c r="AT23" s="27"/>
      <c r="AU23" s="56">
        <f ca="1">IF($D23="",0,IF(AU$2=0,0,_xll.ACCOUNTTURNOVER(cpy,"ACTUAL",$D23,,,,AU$1,AU$1)))</f>
        <v>0</v>
      </c>
      <c r="AV23" s="52"/>
      <c r="AW23" s="56">
        <f ca="1">IF(OR($D23="",IsBudgets="No"),0,IF(AU$2=0,0,_xll.ACCOUNTTURNOVER(cpy,"BUDGET",$D23,,,,AU$1,AU$1)))</f>
        <v>0</v>
      </c>
      <c r="AX23" s="53"/>
      <c r="AY23" s="56">
        <f t="shared" ca="1" si="47"/>
        <v>0</v>
      </c>
      <c r="AZ23" s="27"/>
      <c r="BA23" s="56">
        <f ca="1">IF($D23="",0,IF(BA$2=0,0,_xll.ACCOUNTTURNOVER(cpy,"ACTUAL",$D23,,,,BA$1,BA$1)))</f>
        <v>0</v>
      </c>
      <c r="BB23" s="52"/>
      <c r="BC23" s="56">
        <f ca="1">IF(OR($D23="",IsBudgets="No"),0,IF(BA$2=0,0,_xll.ACCOUNTTURNOVER(cpy,"BUDGET",$D23,,,,BA$1,BA$1)))</f>
        <v>0</v>
      </c>
      <c r="BD23" s="53"/>
      <c r="BE23" s="56">
        <f t="shared" ca="1" si="48"/>
        <v>0</v>
      </c>
      <c r="BF23" s="27"/>
      <c r="BG23" s="56">
        <f ca="1">IF($D23="",0,IF(BG$2=0,0,_xll.ACCOUNTTURNOVER(cpy,"ACTUAL",$D23,,,,BG$1,BG$1)))</f>
        <v>0</v>
      </c>
      <c r="BH23" s="52"/>
      <c r="BI23" s="56">
        <f ca="1">IF(OR($D23="",IsBudgets="No"),0,IF(BG$2=0,0,_xll.ACCOUNTTURNOVER(cpy,"BUDGET",$D23,,,,BG$1,BG$1)))</f>
        <v>0</v>
      </c>
      <c r="BJ23" s="53"/>
      <c r="BK23" s="56">
        <f t="shared" ca="1" si="49"/>
        <v>0</v>
      </c>
      <c r="BL23" s="27"/>
      <c r="BM23" s="56">
        <f ca="1">IF($D23="",0,IF(BM$2=0,0,_xll.ACCOUNTTURNOVER(cpy,"ACTUAL",$D23,,,,BM$1,BM$1)))</f>
        <v>0</v>
      </c>
      <c r="BN23" s="52"/>
      <c r="BO23" s="56">
        <f ca="1">IF(OR($D23="",IsBudgets="No"),0,IF(BM$2=0,0,_xll.ACCOUNTTURNOVER(cpy,"BUDGET",$D23,,,,BM$1,BM$1)))</f>
        <v>0</v>
      </c>
      <c r="BP23" s="53"/>
      <c r="BQ23" s="56">
        <f t="shared" ca="1" si="50"/>
        <v>0</v>
      </c>
      <c r="BR23" s="27"/>
      <c r="BS23" s="27"/>
      <c r="BT23" s="56">
        <f ca="1">IF($D23="",0,IF(BT$2=0,0,_xll.ACCOUNTTURNOVER(cpy,"ACTUAL",$D23,,,,BT$1,BT$1)))</f>
        <v>0</v>
      </c>
      <c r="BU23" s="52"/>
      <c r="BV23" s="56">
        <f ca="1">IF(OR($D23="",IsBudgets="No"),0,IF(BT$2=0,0,_xll.ACCOUNTTURNOVER(cpy,"BUDGET",$D23,,,,BT$1,BT$1)))</f>
        <v>0</v>
      </c>
      <c r="BW23" s="53"/>
      <c r="BX23" s="56">
        <f t="shared" ca="1" si="51"/>
        <v>0</v>
      </c>
      <c r="BY23" s="27"/>
      <c r="BZ23" s="27"/>
      <c r="CA23" s="56">
        <f ca="1">IF($D23="",0,_xll.ACCOUNTTURNOVER(cpy,"ACTUAL",$D23,,,,CA$1,CA$2))</f>
        <v>0</v>
      </c>
      <c r="CB23" s="52"/>
      <c r="CC23" s="56">
        <f ca="1">IF(OR($D23="",IsBudgets="No"),0,_xll.ACCOUNTTURNOVER(cpy,"BUDGET",$D23,,,,CA$1,CA$2))</f>
        <v>0</v>
      </c>
      <c r="CD23" s="46"/>
      <c r="CE23" s="56">
        <f t="shared" ca="1" si="52"/>
        <v>0</v>
      </c>
      <c r="CF23" s="27"/>
      <c r="CG23" s="27"/>
      <c r="CH23" s="27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</row>
    <row r="24" spans="1:133" s="144" customFormat="1" ht="14.45" customHeight="1">
      <c r="A24" t="s">
        <v>67</v>
      </c>
      <c r="B24" s="28"/>
      <c r="C24" t="s">
        <v>163</v>
      </c>
      <c r="D24" s="125" t="str">
        <f t="shared" ca="1" si="39"/>
        <v/>
      </c>
      <c r="E24" s="56">
        <f ca="1">IF($D24="",0,IF(E$2=0,0,_xll.ACCOUNTTURNOVER(cpy,"ACTUAL",$D24,,,,E$1,E$1)))</f>
        <v>0</v>
      </c>
      <c r="F24" s="52"/>
      <c r="G24" s="56">
        <f ca="1">IF(OR($D24="",IsBudgets="No"),0,IF(E$2=0,0,_xll.ACCOUNTTURNOVER(cpy,"BUDGET",$D24,,,,E$1,E$1)))</f>
        <v>0</v>
      </c>
      <c r="H24" s="53"/>
      <c r="I24" s="56">
        <f t="shared" ca="1" si="40"/>
        <v>0</v>
      </c>
      <c r="J24" s="27"/>
      <c r="K24" s="56">
        <f ca="1">IF($D24="",0,IF(K$2=0,0,_xll.ACCOUNTTURNOVER(cpy,"ACTUAL",$D24,,,,K$1,K$1)))</f>
        <v>0</v>
      </c>
      <c r="L24" s="52"/>
      <c r="M24" s="56">
        <f ca="1">IF(OR($D24="",IsBudgets="No"),0,IF(K$2=0,0,_xll.ACCOUNTTURNOVER(cpy,"BUDGET",$D24,,,,K$1,K$1)))</f>
        <v>0</v>
      </c>
      <c r="N24" s="53"/>
      <c r="O24" s="56">
        <f t="shared" ca="1" si="41"/>
        <v>0</v>
      </c>
      <c r="P24" s="27"/>
      <c r="Q24" s="56">
        <f ca="1">IF($D24="",0,IF(Q$2=0,0,_xll.ACCOUNTTURNOVER(cpy,"ACTUAL",$D24,,,,Q$1,Q$1)))</f>
        <v>0</v>
      </c>
      <c r="R24" s="52"/>
      <c r="S24" s="56">
        <f ca="1">IF(OR($D24="",IsBudgets="No"),0,IF(Q$2=0,0,_xll.ACCOUNTTURNOVER(cpy,"BUDGET",$D24,,,,Q$1,Q$1)))</f>
        <v>0</v>
      </c>
      <c r="T24" s="53"/>
      <c r="U24" s="56">
        <f t="shared" ca="1" si="42"/>
        <v>0</v>
      </c>
      <c r="V24" s="27"/>
      <c r="W24" s="56">
        <f ca="1">IF($D24="",0,IF(W$2=0,0,_xll.ACCOUNTTURNOVER(cpy,"ACTUAL",$D24,,,,W$1,W$1)))</f>
        <v>0</v>
      </c>
      <c r="X24" s="52"/>
      <c r="Y24" s="56">
        <f ca="1">IF(OR($D24="",IsBudgets="No"),0,IF(W$2=0,0,_xll.ACCOUNTTURNOVER(cpy,"BUDGET",$D24,,,,W$1,W$1)))</f>
        <v>0</v>
      </c>
      <c r="Z24" s="53"/>
      <c r="AA24" s="56">
        <f t="shared" ca="1" si="43"/>
        <v>0</v>
      </c>
      <c r="AB24" s="27"/>
      <c r="AC24" s="56">
        <f ca="1">IF($D24="",0,IF(AC$2=0,0,_xll.ACCOUNTTURNOVER(cpy,"ACTUAL",$D24,,,,AC$1,AC$1)))</f>
        <v>0</v>
      </c>
      <c r="AD24" s="52"/>
      <c r="AE24" s="56">
        <f ca="1">IF(OR($D24="",IsBudgets="No"),0,IF(AC$2=0,0,_xll.ACCOUNTTURNOVER(cpy,"BUDGET",$D24,,,,AC$1,AC$1)))</f>
        <v>0</v>
      </c>
      <c r="AF24" s="53"/>
      <c r="AG24" s="56">
        <f t="shared" ca="1" si="44"/>
        <v>0</v>
      </c>
      <c r="AH24" s="27"/>
      <c r="AI24" s="56">
        <f ca="1">IF($D24="",0,IF(AI$2=0,0,_xll.ACCOUNTTURNOVER(cpy,"ACTUAL",$D24,,,,AI$1,AI$1)))</f>
        <v>0</v>
      </c>
      <c r="AJ24" s="52"/>
      <c r="AK24" s="56">
        <f ca="1">IF(OR($D24="",IsBudgets="No"),0,IF(AI$2=0,0,_xll.ACCOUNTTURNOVER(cpy,"BUDGET",$D24,,,,AI$1,AI$1)))</f>
        <v>0</v>
      </c>
      <c r="AL24" s="53"/>
      <c r="AM24" s="56">
        <f t="shared" ca="1" si="45"/>
        <v>0</v>
      </c>
      <c r="AN24" s="27"/>
      <c r="AO24" s="56">
        <f ca="1">IF($D24="",0,IF(AO$2=0,0,_xll.ACCOUNTTURNOVER(cpy,"ACTUAL",$D24,,,,AO$1,AO$1)))</f>
        <v>0</v>
      </c>
      <c r="AP24" s="52"/>
      <c r="AQ24" s="56">
        <f ca="1">IF(OR($D24="",IsBudgets="No"),0,IF(AO$2=0,0,_xll.ACCOUNTTURNOVER(cpy,"BUDGET",$D24,,,,AO$1,AO$1)))</f>
        <v>0</v>
      </c>
      <c r="AR24" s="53"/>
      <c r="AS24" s="56">
        <f t="shared" ca="1" si="46"/>
        <v>0</v>
      </c>
      <c r="AT24" s="27"/>
      <c r="AU24" s="56">
        <f ca="1">IF($D24="",0,IF(AU$2=0,0,_xll.ACCOUNTTURNOVER(cpy,"ACTUAL",$D24,,,,AU$1,AU$1)))</f>
        <v>0</v>
      </c>
      <c r="AV24" s="52"/>
      <c r="AW24" s="56">
        <f ca="1">IF(OR($D24="",IsBudgets="No"),0,IF(AU$2=0,0,_xll.ACCOUNTTURNOVER(cpy,"BUDGET",$D24,,,,AU$1,AU$1)))</f>
        <v>0</v>
      </c>
      <c r="AX24" s="53"/>
      <c r="AY24" s="56">
        <f t="shared" ca="1" si="47"/>
        <v>0</v>
      </c>
      <c r="AZ24" s="27"/>
      <c r="BA24" s="56">
        <f ca="1">IF($D24="",0,IF(BA$2=0,0,_xll.ACCOUNTTURNOVER(cpy,"ACTUAL",$D24,,,,BA$1,BA$1)))</f>
        <v>0</v>
      </c>
      <c r="BB24" s="52"/>
      <c r="BC24" s="56">
        <f ca="1">IF(OR($D24="",IsBudgets="No"),0,IF(BA$2=0,0,_xll.ACCOUNTTURNOVER(cpy,"BUDGET",$D24,,,,BA$1,BA$1)))</f>
        <v>0</v>
      </c>
      <c r="BD24" s="53"/>
      <c r="BE24" s="56">
        <f t="shared" ca="1" si="48"/>
        <v>0</v>
      </c>
      <c r="BF24" s="27"/>
      <c r="BG24" s="56">
        <f ca="1">IF($D24="",0,IF(BG$2=0,0,_xll.ACCOUNTTURNOVER(cpy,"ACTUAL",$D24,,,,BG$1,BG$1)))</f>
        <v>0</v>
      </c>
      <c r="BH24" s="52"/>
      <c r="BI24" s="56">
        <f ca="1">IF(OR($D24="",IsBudgets="No"),0,IF(BG$2=0,0,_xll.ACCOUNTTURNOVER(cpy,"BUDGET",$D24,,,,BG$1,BG$1)))</f>
        <v>0</v>
      </c>
      <c r="BJ24" s="53"/>
      <c r="BK24" s="56">
        <f t="shared" ca="1" si="49"/>
        <v>0</v>
      </c>
      <c r="BL24" s="27"/>
      <c r="BM24" s="56">
        <f ca="1">IF($D24="",0,IF(BM$2=0,0,_xll.ACCOUNTTURNOVER(cpy,"ACTUAL",$D24,,,,BM$1,BM$1)))</f>
        <v>0</v>
      </c>
      <c r="BN24" s="52"/>
      <c r="BO24" s="56">
        <f ca="1">IF(OR($D24="",IsBudgets="No"),0,IF(BM$2=0,0,_xll.ACCOUNTTURNOVER(cpy,"BUDGET",$D24,,,,BM$1,BM$1)))</f>
        <v>0</v>
      </c>
      <c r="BP24" s="53"/>
      <c r="BQ24" s="56">
        <f t="shared" ca="1" si="50"/>
        <v>0</v>
      </c>
      <c r="BR24" s="27"/>
      <c r="BS24" s="27"/>
      <c r="BT24" s="56">
        <f ca="1">IF($D24="",0,IF(BT$2=0,0,_xll.ACCOUNTTURNOVER(cpy,"ACTUAL",$D24,,,,BT$1,BT$1)))</f>
        <v>0</v>
      </c>
      <c r="BU24" s="52"/>
      <c r="BV24" s="56">
        <f ca="1">IF(OR($D24="",IsBudgets="No"),0,IF(BT$2=0,0,_xll.ACCOUNTTURNOVER(cpy,"BUDGET",$D24,,,,BT$1,BT$1)))</f>
        <v>0</v>
      </c>
      <c r="BW24" s="53"/>
      <c r="BX24" s="56">
        <f t="shared" ca="1" si="51"/>
        <v>0</v>
      </c>
      <c r="BY24" s="27"/>
      <c r="BZ24" s="27"/>
      <c r="CA24" s="56">
        <f ca="1">IF($D24="",0,_xll.ACCOUNTTURNOVER(cpy,"ACTUAL",$D24,,,,CA$1,CA$2))</f>
        <v>0</v>
      </c>
      <c r="CB24" s="52"/>
      <c r="CC24" s="56">
        <f ca="1">IF(OR($D24="",IsBudgets="No"),0,_xll.ACCOUNTTURNOVER(cpy,"BUDGET",$D24,,,,CA$1,CA$2))</f>
        <v>0</v>
      </c>
      <c r="CD24" s="46"/>
      <c r="CE24" s="56">
        <f t="shared" ca="1" si="52"/>
        <v>0</v>
      </c>
      <c r="CF24" s="27"/>
      <c r="CG24" s="27"/>
      <c r="CH24" s="27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</row>
    <row r="25" spans="1:133" s="144" customFormat="1" ht="14.45" customHeight="1">
      <c r="A25" t="s">
        <v>71</v>
      </c>
      <c r="B25" s="28"/>
      <c r="C25" t="s">
        <v>164</v>
      </c>
      <c r="D25" s="125" t="str">
        <f t="shared" ca="1" si="39"/>
        <v/>
      </c>
      <c r="E25" s="56">
        <f ca="1">IF($D25="",0,IF(E$2=0,0,_xll.ACCOUNTTURNOVER(cpy,"ACTUAL",$D25,,,,E$1,E$1)))</f>
        <v>0</v>
      </c>
      <c r="F25" s="52"/>
      <c r="G25" s="56">
        <f ca="1">IF(OR($D25="",IsBudgets="No"),0,IF(E$2=0,0,_xll.ACCOUNTTURNOVER(cpy,"BUDGET",$D25,,,,E$1,E$1)))</f>
        <v>0</v>
      </c>
      <c r="H25" s="53"/>
      <c r="I25" s="56">
        <f t="shared" ca="1" si="40"/>
        <v>0</v>
      </c>
      <c r="J25" s="27"/>
      <c r="K25" s="56">
        <f ca="1">IF($D25="",0,IF(K$2=0,0,_xll.ACCOUNTTURNOVER(cpy,"ACTUAL",$D25,,,,K$1,K$1)))</f>
        <v>0</v>
      </c>
      <c r="L25" s="52"/>
      <c r="M25" s="56">
        <f ca="1">IF(OR($D25="",IsBudgets="No"),0,IF(K$2=0,0,_xll.ACCOUNTTURNOVER(cpy,"BUDGET",$D25,,,,K$1,K$1)))</f>
        <v>0</v>
      </c>
      <c r="N25" s="53"/>
      <c r="O25" s="56">
        <f t="shared" ca="1" si="41"/>
        <v>0</v>
      </c>
      <c r="P25" s="27"/>
      <c r="Q25" s="56">
        <f ca="1">IF($D25="",0,IF(Q$2=0,0,_xll.ACCOUNTTURNOVER(cpy,"ACTUAL",$D25,,,,Q$1,Q$1)))</f>
        <v>0</v>
      </c>
      <c r="R25" s="52"/>
      <c r="S25" s="56">
        <f ca="1">IF(OR($D25="",IsBudgets="No"),0,IF(Q$2=0,0,_xll.ACCOUNTTURNOVER(cpy,"BUDGET",$D25,,,,Q$1,Q$1)))</f>
        <v>0</v>
      </c>
      <c r="T25" s="53"/>
      <c r="U25" s="56">
        <f t="shared" ca="1" si="42"/>
        <v>0</v>
      </c>
      <c r="V25" s="27"/>
      <c r="W25" s="56">
        <f ca="1">IF($D25="",0,IF(W$2=0,0,_xll.ACCOUNTTURNOVER(cpy,"ACTUAL",$D25,,,,W$1,W$1)))</f>
        <v>0</v>
      </c>
      <c r="X25" s="52"/>
      <c r="Y25" s="56">
        <f ca="1">IF(OR($D25="",IsBudgets="No"),0,IF(W$2=0,0,_xll.ACCOUNTTURNOVER(cpy,"BUDGET",$D25,,,,W$1,W$1)))</f>
        <v>0</v>
      </c>
      <c r="Z25" s="53"/>
      <c r="AA25" s="56">
        <f t="shared" ca="1" si="43"/>
        <v>0</v>
      </c>
      <c r="AB25" s="27"/>
      <c r="AC25" s="56">
        <f ca="1">IF($D25="",0,IF(AC$2=0,0,_xll.ACCOUNTTURNOVER(cpy,"ACTUAL",$D25,,,,AC$1,AC$1)))</f>
        <v>0</v>
      </c>
      <c r="AD25" s="52"/>
      <c r="AE25" s="56">
        <f ca="1">IF(OR($D25="",IsBudgets="No"),0,IF(AC$2=0,0,_xll.ACCOUNTTURNOVER(cpy,"BUDGET",$D25,,,,AC$1,AC$1)))</f>
        <v>0</v>
      </c>
      <c r="AF25" s="53"/>
      <c r="AG25" s="56">
        <f t="shared" ca="1" si="44"/>
        <v>0</v>
      </c>
      <c r="AH25" s="27"/>
      <c r="AI25" s="56">
        <f ca="1">IF($D25="",0,IF(AI$2=0,0,_xll.ACCOUNTTURNOVER(cpy,"ACTUAL",$D25,,,,AI$1,AI$1)))</f>
        <v>0</v>
      </c>
      <c r="AJ25" s="52"/>
      <c r="AK25" s="56">
        <f ca="1">IF(OR($D25="",IsBudgets="No"),0,IF(AI$2=0,0,_xll.ACCOUNTTURNOVER(cpy,"BUDGET",$D25,,,,AI$1,AI$1)))</f>
        <v>0</v>
      </c>
      <c r="AL25" s="53"/>
      <c r="AM25" s="56">
        <f t="shared" ca="1" si="45"/>
        <v>0</v>
      </c>
      <c r="AN25" s="27"/>
      <c r="AO25" s="56">
        <f ca="1">IF($D25="",0,IF(AO$2=0,0,_xll.ACCOUNTTURNOVER(cpy,"ACTUAL",$D25,,,,AO$1,AO$1)))</f>
        <v>0</v>
      </c>
      <c r="AP25" s="52"/>
      <c r="AQ25" s="56">
        <f ca="1">IF(OR($D25="",IsBudgets="No"),0,IF(AO$2=0,0,_xll.ACCOUNTTURNOVER(cpy,"BUDGET",$D25,,,,AO$1,AO$1)))</f>
        <v>0</v>
      </c>
      <c r="AR25" s="53"/>
      <c r="AS25" s="56">
        <f t="shared" ca="1" si="46"/>
        <v>0</v>
      </c>
      <c r="AT25" s="27"/>
      <c r="AU25" s="56">
        <f ca="1">IF($D25="",0,IF(AU$2=0,0,_xll.ACCOUNTTURNOVER(cpy,"ACTUAL",$D25,,,,AU$1,AU$1)))</f>
        <v>0</v>
      </c>
      <c r="AV25" s="52"/>
      <c r="AW25" s="56">
        <f ca="1">IF(OR($D25="",IsBudgets="No"),0,IF(AU$2=0,0,_xll.ACCOUNTTURNOVER(cpy,"BUDGET",$D25,,,,AU$1,AU$1)))</f>
        <v>0</v>
      </c>
      <c r="AX25" s="53"/>
      <c r="AY25" s="56">
        <f t="shared" ca="1" si="47"/>
        <v>0</v>
      </c>
      <c r="AZ25" s="27"/>
      <c r="BA25" s="56">
        <f ca="1">IF($D25="",0,IF(BA$2=0,0,_xll.ACCOUNTTURNOVER(cpy,"ACTUAL",$D25,,,,BA$1,BA$1)))</f>
        <v>0</v>
      </c>
      <c r="BB25" s="52"/>
      <c r="BC25" s="56">
        <f ca="1">IF(OR($D25="",IsBudgets="No"),0,IF(BA$2=0,0,_xll.ACCOUNTTURNOVER(cpy,"BUDGET",$D25,,,,BA$1,BA$1)))</f>
        <v>0</v>
      </c>
      <c r="BD25" s="53"/>
      <c r="BE25" s="56">
        <f t="shared" ca="1" si="48"/>
        <v>0</v>
      </c>
      <c r="BF25" s="27"/>
      <c r="BG25" s="56">
        <f ca="1">IF($D25="",0,IF(BG$2=0,0,_xll.ACCOUNTTURNOVER(cpy,"ACTUAL",$D25,,,,BG$1,BG$1)))</f>
        <v>0</v>
      </c>
      <c r="BH25" s="52"/>
      <c r="BI25" s="56">
        <f ca="1">IF(OR($D25="",IsBudgets="No"),0,IF(BG$2=0,0,_xll.ACCOUNTTURNOVER(cpy,"BUDGET",$D25,,,,BG$1,BG$1)))</f>
        <v>0</v>
      </c>
      <c r="BJ25" s="53"/>
      <c r="BK25" s="56">
        <f t="shared" ca="1" si="49"/>
        <v>0</v>
      </c>
      <c r="BL25" s="27"/>
      <c r="BM25" s="56">
        <f ca="1">IF($D25="",0,IF(BM$2=0,0,_xll.ACCOUNTTURNOVER(cpy,"ACTUAL",$D25,,,,BM$1,BM$1)))</f>
        <v>0</v>
      </c>
      <c r="BN25" s="52"/>
      <c r="BO25" s="56">
        <f ca="1">IF(OR($D25="",IsBudgets="No"),0,IF(BM$2=0,0,_xll.ACCOUNTTURNOVER(cpy,"BUDGET",$D25,,,,BM$1,BM$1)))</f>
        <v>0</v>
      </c>
      <c r="BP25" s="53"/>
      <c r="BQ25" s="56">
        <f t="shared" ca="1" si="50"/>
        <v>0</v>
      </c>
      <c r="BR25" s="27"/>
      <c r="BS25" s="27"/>
      <c r="BT25" s="56">
        <f ca="1">IF($D25="",0,IF(BT$2=0,0,_xll.ACCOUNTTURNOVER(cpy,"ACTUAL",$D25,,,,BT$1,BT$1)))</f>
        <v>0</v>
      </c>
      <c r="BU25" s="52"/>
      <c r="BV25" s="56">
        <f ca="1">IF(OR($D25="",IsBudgets="No"),0,IF(BT$2=0,0,_xll.ACCOUNTTURNOVER(cpy,"BUDGET",$D25,,,,BT$1,BT$1)))</f>
        <v>0</v>
      </c>
      <c r="BW25" s="53"/>
      <c r="BX25" s="56">
        <f t="shared" ca="1" si="51"/>
        <v>0</v>
      </c>
      <c r="BY25" s="27"/>
      <c r="BZ25" s="27"/>
      <c r="CA25" s="56">
        <f ca="1">IF($D25="",0,_xll.ACCOUNTTURNOVER(cpy,"ACTUAL",$D25,,,,CA$1,CA$2))</f>
        <v>0</v>
      </c>
      <c r="CB25" s="52"/>
      <c r="CC25" s="56">
        <f ca="1">IF(OR($D25="",IsBudgets="No"),0,_xll.ACCOUNTTURNOVER(cpy,"BUDGET",$D25,,,,CA$1,CA$2))</f>
        <v>0</v>
      </c>
      <c r="CD25" s="46"/>
      <c r="CE25" s="56">
        <f t="shared" ca="1" si="52"/>
        <v>0</v>
      </c>
      <c r="CF25" s="27"/>
      <c r="CG25" s="27"/>
      <c r="CH25" s="27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</row>
    <row r="26" spans="1:133" s="144" customFormat="1" ht="14.45" customHeight="1">
      <c r="A26" t="s">
        <v>73</v>
      </c>
      <c r="B26" s="28"/>
      <c r="C26" t="s">
        <v>165</v>
      </c>
      <c r="D26" s="125" t="str">
        <f t="shared" ca="1" si="39"/>
        <v/>
      </c>
      <c r="E26" s="56">
        <f ca="1">IF($D26="",0,IF(E$2=0,0,_xll.ACCOUNTTURNOVER(cpy,"ACTUAL",$D26,,,,E$1,E$1)))</f>
        <v>0</v>
      </c>
      <c r="F26" s="52"/>
      <c r="G26" s="56">
        <f ca="1">IF(OR($D26="",IsBudgets="No"),0,IF(E$2=0,0,_xll.ACCOUNTTURNOVER(cpy,"BUDGET",$D26,,,,E$1,E$1)))</f>
        <v>0</v>
      </c>
      <c r="H26" s="53"/>
      <c r="I26" s="56">
        <f t="shared" ca="1" si="40"/>
        <v>0</v>
      </c>
      <c r="J26" s="27"/>
      <c r="K26" s="56">
        <f ca="1">IF($D26="",0,IF(K$2=0,0,_xll.ACCOUNTTURNOVER(cpy,"ACTUAL",$D26,,,,K$1,K$1)))</f>
        <v>0</v>
      </c>
      <c r="L26" s="52"/>
      <c r="M26" s="56">
        <f ca="1">IF(OR($D26="",IsBudgets="No"),0,IF(K$2=0,0,_xll.ACCOUNTTURNOVER(cpy,"BUDGET",$D26,,,,K$1,K$1)))</f>
        <v>0</v>
      </c>
      <c r="N26" s="53"/>
      <c r="O26" s="56">
        <f t="shared" ca="1" si="41"/>
        <v>0</v>
      </c>
      <c r="P26" s="27"/>
      <c r="Q26" s="56">
        <f ca="1">IF($D26="",0,IF(Q$2=0,0,_xll.ACCOUNTTURNOVER(cpy,"ACTUAL",$D26,,,,Q$1,Q$1)))</f>
        <v>0</v>
      </c>
      <c r="R26" s="52"/>
      <c r="S26" s="56">
        <f ca="1">IF(OR($D26="",IsBudgets="No"),0,IF(Q$2=0,0,_xll.ACCOUNTTURNOVER(cpy,"BUDGET",$D26,,,,Q$1,Q$1)))</f>
        <v>0</v>
      </c>
      <c r="T26" s="53"/>
      <c r="U26" s="56">
        <f t="shared" ca="1" si="42"/>
        <v>0</v>
      </c>
      <c r="V26" s="27"/>
      <c r="W26" s="56">
        <f ca="1">IF($D26="",0,IF(W$2=0,0,_xll.ACCOUNTTURNOVER(cpy,"ACTUAL",$D26,,,,W$1,W$1)))</f>
        <v>0</v>
      </c>
      <c r="X26" s="52"/>
      <c r="Y26" s="56">
        <f ca="1">IF(OR($D26="",IsBudgets="No"),0,IF(W$2=0,0,_xll.ACCOUNTTURNOVER(cpy,"BUDGET",$D26,,,,W$1,W$1)))</f>
        <v>0</v>
      </c>
      <c r="Z26" s="53"/>
      <c r="AA26" s="56">
        <f t="shared" ca="1" si="43"/>
        <v>0</v>
      </c>
      <c r="AB26" s="27"/>
      <c r="AC26" s="56">
        <f ca="1">IF($D26="",0,IF(AC$2=0,0,_xll.ACCOUNTTURNOVER(cpy,"ACTUAL",$D26,,,,AC$1,AC$1)))</f>
        <v>0</v>
      </c>
      <c r="AD26" s="52"/>
      <c r="AE26" s="56">
        <f ca="1">IF(OR($D26="",IsBudgets="No"),0,IF(AC$2=0,0,_xll.ACCOUNTTURNOVER(cpy,"BUDGET",$D26,,,,AC$1,AC$1)))</f>
        <v>0</v>
      </c>
      <c r="AF26" s="53"/>
      <c r="AG26" s="56">
        <f t="shared" ca="1" si="44"/>
        <v>0</v>
      </c>
      <c r="AH26" s="27"/>
      <c r="AI26" s="56">
        <f ca="1">IF($D26="",0,IF(AI$2=0,0,_xll.ACCOUNTTURNOVER(cpy,"ACTUAL",$D26,,,,AI$1,AI$1)))</f>
        <v>0</v>
      </c>
      <c r="AJ26" s="52"/>
      <c r="AK26" s="56">
        <f ca="1">IF(OR($D26="",IsBudgets="No"),0,IF(AI$2=0,0,_xll.ACCOUNTTURNOVER(cpy,"BUDGET",$D26,,,,AI$1,AI$1)))</f>
        <v>0</v>
      </c>
      <c r="AL26" s="53"/>
      <c r="AM26" s="56">
        <f t="shared" ca="1" si="45"/>
        <v>0</v>
      </c>
      <c r="AN26" s="27"/>
      <c r="AO26" s="56">
        <f ca="1">IF($D26="",0,IF(AO$2=0,0,_xll.ACCOUNTTURNOVER(cpy,"ACTUAL",$D26,,,,AO$1,AO$1)))</f>
        <v>0</v>
      </c>
      <c r="AP26" s="52"/>
      <c r="AQ26" s="56">
        <f ca="1">IF(OR($D26="",IsBudgets="No"),0,IF(AO$2=0,0,_xll.ACCOUNTTURNOVER(cpy,"BUDGET",$D26,,,,AO$1,AO$1)))</f>
        <v>0</v>
      </c>
      <c r="AR26" s="53"/>
      <c r="AS26" s="56">
        <f t="shared" ca="1" si="46"/>
        <v>0</v>
      </c>
      <c r="AT26" s="27"/>
      <c r="AU26" s="56">
        <f ca="1">IF($D26="",0,IF(AU$2=0,0,_xll.ACCOUNTTURNOVER(cpy,"ACTUAL",$D26,,,,AU$1,AU$1)))</f>
        <v>0</v>
      </c>
      <c r="AV26" s="52"/>
      <c r="AW26" s="56">
        <f ca="1">IF(OR($D26="",IsBudgets="No"),0,IF(AU$2=0,0,_xll.ACCOUNTTURNOVER(cpy,"BUDGET",$D26,,,,AU$1,AU$1)))</f>
        <v>0</v>
      </c>
      <c r="AX26" s="53"/>
      <c r="AY26" s="56">
        <f t="shared" ca="1" si="47"/>
        <v>0</v>
      </c>
      <c r="AZ26" s="27"/>
      <c r="BA26" s="56">
        <f ca="1">IF($D26="",0,IF(BA$2=0,0,_xll.ACCOUNTTURNOVER(cpy,"ACTUAL",$D26,,,,BA$1,BA$1)))</f>
        <v>0</v>
      </c>
      <c r="BB26" s="52"/>
      <c r="BC26" s="56">
        <f ca="1">IF(OR($D26="",IsBudgets="No"),0,IF(BA$2=0,0,_xll.ACCOUNTTURNOVER(cpy,"BUDGET",$D26,,,,BA$1,BA$1)))</f>
        <v>0</v>
      </c>
      <c r="BD26" s="53"/>
      <c r="BE26" s="56">
        <f t="shared" ca="1" si="48"/>
        <v>0</v>
      </c>
      <c r="BF26" s="27"/>
      <c r="BG26" s="56">
        <f ca="1">IF($D26="",0,IF(BG$2=0,0,_xll.ACCOUNTTURNOVER(cpy,"ACTUAL",$D26,,,,BG$1,BG$1)))</f>
        <v>0</v>
      </c>
      <c r="BH26" s="52"/>
      <c r="BI26" s="56">
        <f ca="1">IF(OR($D26="",IsBudgets="No"),0,IF(BG$2=0,0,_xll.ACCOUNTTURNOVER(cpy,"BUDGET",$D26,,,,BG$1,BG$1)))</f>
        <v>0</v>
      </c>
      <c r="BJ26" s="53"/>
      <c r="BK26" s="56">
        <f t="shared" ca="1" si="49"/>
        <v>0</v>
      </c>
      <c r="BL26" s="27"/>
      <c r="BM26" s="56">
        <f ca="1">IF($D26="",0,IF(BM$2=0,0,_xll.ACCOUNTTURNOVER(cpy,"ACTUAL",$D26,,,,BM$1,BM$1)))</f>
        <v>0</v>
      </c>
      <c r="BN26" s="52"/>
      <c r="BO26" s="56">
        <f ca="1">IF(OR($D26="",IsBudgets="No"),0,IF(BM$2=0,0,_xll.ACCOUNTTURNOVER(cpy,"BUDGET",$D26,,,,BM$1,BM$1)))</f>
        <v>0</v>
      </c>
      <c r="BP26" s="53"/>
      <c r="BQ26" s="56">
        <f t="shared" ca="1" si="50"/>
        <v>0</v>
      </c>
      <c r="BR26" s="27"/>
      <c r="BS26" s="27"/>
      <c r="BT26" s="56">
        <f ca="1">IF($D26="",0,IF(BT$2=0,0,_xll.ACCOUNTTURNOVER(cpy,"ACTUAL",$D26,,,,BT$1,BT$1)))</f>
        <v>0</v>
      </c>
      <c r="BU26" s="52"/>
      <c r="BV26" s="56">
        <f ca="1">IF(OR($D26="",IsBudgets="No"),0,IF(BT$2=0,0,_xll.ACCOUNTTURNOVER(cpy,"BUDGET",$D26,,,,BT$1,BT$1)))</f>
        <v>0</v>
      </c>
      <c r="BW26" s="53"/>
      <c r="BX26" s="56">
        <f t="shared" ca="1" si="51"/>
        <v>0</v>
      </c>
      <c r="BY26" s="27"/>
      <c r="BZ26" s="27"/>
      <c r="CA26" s="56">
        <f ca="1">IF($D26="",0,_xll.ACCOUNTTURNOVER(cpy,"ACTUAL",$D26,,,,CA$1,CA$2))</f>
        <v>0</v>
      </c>
      <c r="CB26" s="52"/>
      <c r="CC26" s="56">
        <f ca="1">IF(OR($D26="",IsBudgets="No"),0,_xll.ACCOUNTTURNOVER(cpy,"BUDGET",$D26,,,,CA$1,CA$2))</f>
        <v>0</v>
      </c>
      <c r="CD26" s="46"/>
      <c r="CE26" s="56">
        <f t="shared" ca="1" si="52"/>
        <v>0</v>
      </c>
      <c r="CF26" s="27"/>
      <c r="CG26" s="27"/>
      <c r="CH26" s="27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</row>
    <row r="27" spans="1:133" s="144" customFormat="1" ht="14.45" customHeight="1">
      <c r="A27" t="s">
        <v>75</v>
      </c>
      <c r="B27" s="28"/>
      <c r="C27" t="s">
        <v>166</v>
      </c>
      <c r="D27" s="125" t="str">
        <f t="shared" ca="1" si="39"/>
        <v/>
      </c>
      <c r="E27" s="56">
        <f ca="1">IF($D27="",0,IF(E$2=0,0,_xll.ACCOUNTTURNOVER(cpy,"ACTUAL",$D27,,,,E$1,E$1)))</f>
        <v>0</v>
      </c>
      <c r="F27" s="52"/>
      <c r="G27" s="56">
        <f ca="1">IF(OR($D27="",IsBudgets="No"),0,IF(E$2=0,0,_xll.ACCOUNTTURNOVER(cpy,"BUDGET",$D27,,,,E$1,E$1)))</f>
        <v>0</v>
      </c>
      <c r="H27" s="53"/>
      <c r="I27" s="56">
        <f t="shared" ca="1" si="40"/>
        <v>0</v>
      </c>
      <c r="J27" s="27"/>
      <c r="K27" s="56">
        <f ca="1">IF($D27="",0,IF(K$2=0,0,_xll.ACCOUNTTURNOVER(cpy,"ACTUAL",$D27,,,,K$1,K$1)))</f>
        <v>0</v>
      </c>
      <c r="L27" s="52"/>
      <c r="M27" s="56">
        <f ca="1">IF(OR($D27="",IsBudgets="No"),0,IF(K$2=0,0,_xll.ACCOUNTTURNOVER(cpy,"BUDGET",$D27,,,,K$1,K$1)))</f>
        <v>0</v>
      </c>
      <c r="N27" s="53"/>
      <c r="O27" s="56">
        <f t="shared" ca="1" si="41"/>
        <v>0</v>
      </c>
      <c r="P27" s="27"/>
      <c r="Q27" s="56">
        <f ca="1">IF($D27="",0,IF(Q$2=0,0,_xll.ACCOUNTTURNOVER(cpy,"ACTUAL",$D27,,,,Q$1,Q$1)))</f>
        <v>0</v>
      </c>
      <c r="R27" s="52"/>
      <c r="S27" s="56">
        <f ca="1">IF(OR($D27="",IsBudgets="No"),0,IF(Q$2=0,0,_xll.ACCOUNTTURNOVER(cpy,"BUDGET",$D27,,,,Q$1,Q$1)))</f>
        <v>0</v>
      </c>
      <c r="T27" s="53"/>
      <c r="U27" s="56">
        <f t="shared" ca="1" si="42"/>
        <v>0</v>
      </c>
      <c r="V27" s="27"/>
      <c r="W27" s="56">
        <f ca="1">IF($D27="",0,IF(W$2=0,0,_xll.ACCOUNTTURNOVER(cpy,"ACTUAL",$D27,,,,W$1,W$1)))</f>
        <v>0</v>
      </c>
      <c r="X27" s="52"/>
      <c r="Y27" s="56">
        <f ca="1">IF(OR($D27="",IsBudgets="No"),0,IF(W$2=0,0,_xll.ACCOUNTTURNOVER(cpy,"BUDGET",$D27,,,,W$1,W$1)))</f>
        <v>0</v>
      </c>
      <c r="Z27" s="53"/>
      <c r="AA27" s="56">
        <f t="shared" ca="1" si="43"/>
        <v>0</v>
      </c>
      <c r="AB27" s="27"/>
      <c r="AC27" s="56">
        <f ca="1">IF($D27="",0,IF(AC$2=0,0,_xll.ACCOUNTTURNOVER(cpy,"ACTUAL",$D27,,,,AC$1,AC$1)))</f>
        <v>0</v>
      </c>
      <c r="AD27" s="52"/>
      <c r="AE27" s="56">
        <f ca="1">IF(OR($D27="",IsBudgets="No"),0,IF(AC$2=0,0,_xll.ACCOUNTTURNOVER(cpy,"BUDGET",$D27,,,,AC$1,AC$1)))</f>
        <v>0</v>
      </c>
      <c r="AF27" s="53"/>
      <c r="AG27" s="56">
        <f t="shared" ca="1" si="44"/>
        <v>0</v>
      </c>
      <c r="AH27" s="27"/>
      <c r="AI27" s="56">
        <f ca="1">IF($D27="",0,IF(AI$2=0,0,_xll.ACCOUNTTURNOVER(cpy,"ACTUAL",$D27,,,,AI$1,AI$1)))</f>
        <v>0</v>
      </c>
      <c r="AJ27" s="52"/>
      <c r="AK27" s="56">
        <f ca="1">IF(OR($D27="",IsBudgets="No"),0,IF(AI$2=0,0,_xll.ACCOUNTTURNOVER(cpy,"BUDGET",$D27,,,,AI$1,AI$1)))</f>
        <v>0</v>
      </c>
      <c r="AL27" s="53"/>
      <c r="AM27" s="56">
        <f t="shared" ca="1" si="45"/>
        <v>0</v>
      </c>
      <c r="AN27" s="27"/>
      <c r="AO27" s="56">
        <f ca="1">IF($D27="",0,IF(AO$2=0,0,_xll.ACCOUNTTURNOVER(cpy,"ACTUAL",$D27,,,,AO$1,AO$1)))</f>
        <v>0</v>
      </c>
      <c r="AP27" s="52"/>
      <c r="AQ27" s="56">
        <f ca="1">IF(OR($D27="",IsBudgets="No"),0,IF(AO$2=0,0,_xll.ACCOUNTTURNOVER(cpy,"BUDGET",$D27,,,,AO$1,AO$1)))</f>
        <v>0</v>
      </c>
      <c r="AR27" s="53"/>
      <c r="AS27" s="56">
        <f t="shared" ca="1" si="46"/>
        <v>0</v>
      </c>
      <c r="AT27" s="27"/>
      <c r="AU27" s="56">
        <f ca="1">IF($D27="",0,IF(AU$2=0,0,_xll.ACCOUNTTURNOVER(cpy,"ACTUAL",$D27,,,,AU$1,AU$1)))</f>
        <v>0</v>
      </c>
      <c r="AV27" s="52"/>
      <c r="AW27" s="56">
        <f ca="1">IF(OR($D27="",IsBudgets="No"),0,IF(AU$2=0,0,_xll.ACCOUNTTURNOVER(cpy,"BUDGET",$D27,,,,AU$1,AU$1)))</f>
        <v>0</v>
      </c>
      <c r="AX27" s="53"/>
      <c r="AY27" s="56">
        <f t="shared" ca="1" si="47"/>
        <v>0</v>
      </c>
      <c r="AZ27" s="27"/>
      <c r="BA27" s="56">
        <f ca="1">IF($D27="",0,IF(BA$2=0,0,_xll.ACCOUNTTURNOVER(cpy,"ACTUAL",$D27,,,,BA$1,BA$1)))</f>
        <v>0</v>
      </c>
      <c r="BB27" s="52"/>
      <c r="BC27" s="56">
        <f ca="1">IF(OR($D27="",IsBudgets="No"),0,IF(BA$2=0,0,_xll.ACCOUNTTURNOVER(cpy,"BUDGET",$D27,,,,BA$1,BA$1)))</f>
        <v>0</v>
      </c>
      <c r="BD27" s="53"/>
      <c r="BE27" s="56">
        <f t="shared" ca="1" si="48"/>
        <v>0</v>
      </c>
      <c r="BF27" s="27"/>
      <c r="BG27" s="56">
        <f ca="1">IF($D27="",0,IF(BG$2=0,0,_xll.ACCOUNTTURNOVER(cpy,"ACTUAL",$D27,,,,BG$1,BG$1)))</f>
        <v>0</v>
      </c>
      <c r="BH27" s="52"/>
      <c r="BI27" s="56">
        <f ca="1">IF(OR($D27="",IsBudgets="No"),0,IF(BG$2=0,0,_xll.ACCOUNTTURNOVER(cpy,"BUDGET",$D27,,,,BG$1,BG$1)))</f>
        <v>0</v>
      </c>
      <c r="BJ27" s="53"/>
      <c r="BK27" s="56">
        <f t="shared" ca="1" si="49"/>
        <v>0</v>
      </c>
      <c r="BL27" s="27"/>
      <c r="BM27" s="56">
        <f ca="1">IF($D27="",0,IF(BM$2=0,0,_xll.ACCOUNTTURNOVER(cpy,"ACTUAL",$D27,,,,BM$1,BM$1)))</f>
        <v>0</v>
      </c>
      <c r="BN27" s="52"/>
      <c r="BO27" s="56">
        <f ca="1">IF(OR($D27="",IsBudgets="No"),0,IF(BM$2=0,0,_xll.ACCOUNTTURNOVER(cpy,"BUDGET",$D27,,,,BM$1,BM$1)))</f>
        <v>0</v>
      </c>
      <c r="BP27" s="53"/>
      <c r="BQ27" s="56">
        <f t="shared" ca="1" si="50"/>
        <v>0</v>
      </c>
      <c r="BR27" s="27"/>
      <c r="BS27" s="27"/>
      <c r="BT27" s="56">
        <f ca="1">IF($D27="",0,IF(BT$2=0,0,_xll.ACCOUNTTURNOVER(cpy,"ACTUAL",$D27,,,,BT$1,BT$1)))</f>
        <v>0</v>
      </c>
      <c r="BU27" s="52"/>
      <c r="BV27" s="56">
        <f ca="1">IF(OR($D27="",IsBudgets="No"),0,IF(BT$2=0,0,_xll.ACCOUNTTURNOVER(cpy,"BUDGET",$D27,,,,BT$1,BT$1)))</f>
        <v>0</v>
      </c>
      <c r="BW27" s="53"/>
      <c r="BX27" s="56">
        <f t="shared" ca="1" si="51"/>
        <v>0</v>
      </c>
      <c r="BY27" s="27"/>
      <c r="BZ27" s="27"/>
      <c r="CA27" s="56">
        <f ca="1">IF($D27="",0,_xll.ACCOUNTTURNOVER(cpy,"ACTUAL",$D27,,,,CA$1,CA$2))</f>
        <v>0</v>
      </c>
      <c r="CB27" s="52"/>
      <c r="CC27" s="56">
        <f ca="1">IF(OR($D27="",IsBudgets="No"),0,_xll.ACCOUNTTURNOVER(cpy,"BUDGET",$D27,,,,CA$1,CA$2))</f>
        <v>0</v>
      </c>
      <c r="CD27" s="46"/>
      <c r="CE27" s="56">
        <f t="shared" ca="1" si="52"/>
        <v>0</v>
      </c>
      <c r="CF27" s="27"/>
      <c r="CG27" s="27"/>
      <c r="CH27" s="27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</row>
    <row r="28" spans="1:133" s="144" customFormat="1" ht="14.45" customHeight="1">
      <c r="A28" t="s">
        <v>77</v>
      </c>
      <c r="B28" s="28"/>
      <c r="C28" t="s">
        <v>167</v>
      </c>
      <c r="D28" s="125" t="str">
        <f t="shared" ca="1" si="39"/>
        <v/>
      </c>
      <c r="E28" s="56">
        <f ca="1">IF($D28="",0,IF(E$2=0,0,_xll.ACCOUNTTURNOVER(cpy,"ACTUAL",$D28,,,,E$1,E$1)))</f>
        <v>0</v>
      </c>
      <c r="F28" s="52"/>
      <c r="G28" s="56">
        <f ca="1">IF(OR($D28="",IsBudgets="No"),0,IF(E$2=0,0,_xll.ACCOUNTTURNOVER(cpy,"BUDGET",$D28,,,,E$1,E$1)))</f>
        <v>0</v>
      </c>
      <c r="H28" s="53"/>
      <c r="I28" s="56">
        <f t="shared" ca="1" si="40"/>
        <v>0</v>
      </c>
      <c r="J28" s="27"/>
      <c r="K28" s="56">
        <f ca="1">IF($D28="",0,IF(K$2=0,0,_xll.ACCOUNTTURNOVER(cpy,"ACTUAL",$D28,,,,K$1,K$1)))</f>
        <v>0</v>
      </c>
      <c r="L28" s="52"/>
      <c r="M28" s="56">
        <f ca="1">IF(OR($D28="",IsBudgets="No"),0,IF(K$2=0,0,_xll.ACCOUNTTURNOVER(cpy,"BUDGET",$D28,,,,K$1,K$1)))</f>
        <v>0</v>
      </c>
      <c r="N28" s="53"/>
      <c r="O28" s="56">
        <f t="shared" ca="1" si="41"/>
        <v>0</v>
      </c>
      <c r="P28" s="27"/>
      <c r="Q28" s="56">
        <f ca="1">IF($D28="",0,IF(Q$2=0,0,_xll.ACCOUNTTURNOVER(cpy,"ACTUAL",$D28,,,,Q$1,Q$1)))</f>
        <v>0</v>
      </c>
      <c r="R28" s="52"/>
      <c r="S28" s="56">
        <f ca="1">IF(OR($D28="",IsBudgets="No"),0,IF(Q$2=0,0,_xll.ACCOUNTTURNOVER(cpy,"BUDGET",$D28,,,,Q$1,Q$1)))</f>
        <v>0</v>
      </c>
      <c r="T28" s="53"/>
      <c r="U28" s="56">
        <f t="shared" ca="1" si="42"/>
        <v>0</v>
      </c>
      <c r="V28" s="27"/>
      <c r="W28" s="56">
        <f ca="1">IF($D28="",0,IF(W$2=0,0,_xll.ACCOUNTTURNOVER(cpy,"ACTUAL",$D28,,,,W$1,W$1)))</f>
        <v>0</v>
      </c>
      <c r="X28" s="52"/>
      <c r="Y28" s="56">
        <f ca="1">IF(OR($D28="",IsBudgets="No"),0,IF(W$2=0,0,_xll.ACCOUNTTURNOVER(cpy,"BUDGET",$D28,,,,W$1,W$1)))</f>
        <v>0</v>
      </c>
      <c r="Z28" s="53"/>
      <c r="AA28" s="56">
        <f t="shared" ca="1" si="43"/>
        <v>0</v>
      </c>
      <c r="AB28" s="27"/>
      <c r="AC28" s="56">
        <f ca="1">IF($D28="",0,IF(AC$2=0,0,_xll.ACCOUNTTURNOVER(cpy,"ACTUAL",$D28,,,,AC$1,AC$1)))</f>
        <v>0</v>
      </c>
      <c r="AD28" s="52"/>
      <c r="AE28" s="56">
        <f ca="1">IF(OR($D28="",IsBudgets="No"),0,IF(AC$2=0,0,_xll.ACCOUNTTURNOVER(cpy,"BUDGET",$D28,,,,AC$1,AC$1)))</f>
        <v>0</v>
      </c>
      <c r="AF28" s="53"/>
      <c r="AG28" s="56">
        <f t="shared" ca="1" si="44"/>
        <v>0</v>
      </c>
      <c r="AH28" s="27"/>
      <c r="AI28" s="56">
        <f ca="1">IF($D28="",0,IF(AI$2=0,0,_xll.ACCOUNTTURNOVER(cpy,"ACTUAL",$D28,,,,AI$1,AI$1)))</f>
        <v>0</v>
      </c>
      <c r="AJ28" s="52"/>
      <c r="AK28" s="56">
        <f ca="1">IF(OR($D28="",IsBudgets="No"),0,IF(AI$2=0,0,_xll.ACCOUNTTURNOVER(cpy,"BUDGET",$D28,,,,AI$1,AI$1)))</f>
        <v>0</v>
      </c>
      <c r="AL28" s="53"/>
      <c r="AM28" s="56">
        <f t="shared" ca="1" si="45"/>
        <v>0</v>
      </c>
      <c r="AN28" s="27"/>
      <c r="AO28" s="56">
        <f ca="1">IF($D28="",0,IF(AO$2=0,0,_xll.ACCOUNTTURNOVER(cpy,"ACTUAL",$D28,,,,AO$1,AO$1)))</f>
        <v>0</v>
      </c>
      <c r="AP28" s="52"/>
      <c r="AQ28" s="56">
        <f ca="1">IF(OR($D28="",IsBudgets="No"),0,IF(AO$2=0,0,_xll.ACCOUNTTURNOVER(cpy,"BUDGET",$D28,,,,AO$1,AO$1)))</f>
        <v>0</v>
      </c>
      <c r="AR28" s="53"/>
      <c r="AS28" s="56">
        <f t="shared" ca="1" si="46"/>
        <v>0</v>
      </c>
      <c r="AT28" s="27"/>
      <c r="AU28" s="56">
        <f ca="1">IF($D28="",0,IF(AU$2=0,0,_xll.ACCOUNTTURNOVER(cpy,"ACTUAL",$D28,,,,AU$1,AU$1)))</f>
        <v>0</v>
      </c>
      <c r="AV28" s="52"/>
      <c r="AW28" s="56">
        <f ca="1">IF(OR($D28="",IsBudgets="No"),0,IF(AU$2=0,0,_xll.ACCOUNTTURNOVER(cpy,"BUDGET",$D28,,,,AU$1,AU$1)))</f>
        <v>0</v>
      </c>
      <c r="AX28" s="53"/>
      <c r="AY28" s="56">
        <f t="shared" ca="1" si="47"/>
        <v>0</v>
      </c>
      <c r="AZ28" s="27"/>
      <c r="BA28" s="56">
        <f ca="1">IF($D28="",0,IF(BA$2=0,0,_xll.ACCOUNTTURNOVER(cpy,"ACTUAL",$D28,,,,BA$1,BA$1)))</f>
        <v>0</v>
      </c>
      <c r="BB28" s="52"/>
      <c r="BC28" s="56">
        <f ca="1">IF(OR($D28="",IsBudgets="No"),0,IF(BA$2=0,0,_xll.ACCOUNTTURNOVER(cpy,"BUDGET",$D28,,,,BA$1,BA$1)))</f>
        <v>0</v>
      </c>
      <c r="BD28" s="53"/>
      <c r="BE28" s="56">
        <f t="shared" ca="1" si="48"/>
        <v>0</v>
      </c>
      <c r="BF28" s="27"/>
      <c r="BG28" s="56">
        <f ca="1">IF($D28="",0,IF(BG$2=0,0,_xll.ACCOUNTTURNOVER(cpy,"ACTUAL",$D28,,,,BG$1,BG$1)))</f>
        <v>0</v>
      </c>
      <c r="BH28" s="52"/>
      <c r="BI28" s="56">
        <f ca="1">IF(OR($D28="",IsBudgets="No"),0,IF(BG$2=0,0,_xll.ACCOUNTTURNOVER(cpy,"BUDGET",$D28,,,,BG$1,BG$1)))</f>
        <v>0</v>
      </c>
      <c r="BJ28" s="53"/>
      <c r="BK28" s="56">
        <f t="shared" ca="1" si="49"/>
        <v>0</v>
      </c>
      <c r="BL28" s="27"/>
      <c r="BM28" s="56">
        <f ca="1">IF($D28="",0,IF(BM$2=0,0,_xll.ACCOUNTTURNOVER(cpy,"ACTUAL",$D28,,,,BM$1,BM$1)))</f>
        <v>0</v>
      </c>
      <c r="BN28" s="52"/>
      <c r="BO28" s="56">
        <f ca="1">IF(OR($D28="",IsBudgets="No"),0,IF(BM$2=0,0,_xll.ACCOUNTTURNOVER(cpy,"BUDGET",$D28,,,,BM$1,BM$1)))</f>
        <v>0</v>
      </c>
      <c r="BP28" s="53"/>
      <c r="BQ28" s="56">
        <f t="shared" ca="1" si="50"/>
        <v>0</v>
      </c>
      <c r="BR28" s="27"/>
      <c r="BS28" s="27"/>
      <c r="BT28" s="56">
        <f ca="1">IF($D28="",0,IF(BT$2=0,0,_xll.ACCOUNTTURNOVER(cpy,"ACTUAL",$D28,,,,BT$1,BT$1)))</f>
        <v>0</v>
      </c>
      <c r="BU28" s="52"/>
      <c r="BV28" s="56">
        <f ca="1">IF(OR($D28="",IsBudgets="No"),0,IF(BT$2=0,0,_xll.ACCOUNTTURNOVER(cpy,"BUDGET",$D28,,,,BT$1,BT$1)))</f>
        <v>0</v>
      </c>
      <c r="BW28" s="53"/>
      <c r="BX28" s="56">
        <f t="shared" ca="1" si="51"/>
        <v>0</v>
      </c>
      <c r="BY28" s="27"/>
      <c r="BZ28" s="27"/>
      <c r="CA28" s="56">
        <f ca="1">IF($D28="",0,_xll.ACCOUNTTURNOVER(cpy,"ACTUAL",$D28,,,,CA$1,CA$2))</f>
        <v>0</v>
      </c>
      <c r="CB28" s="52"/>
      <c r="CC28" s="56">
        <f ca="1">IF(OR($D28="",IsBudgets="No"),0,_xll.ACCOUNTTURNOVER(cpy,"BUDGET",$D28,,,,CA$1,CA$2))</f>
        <v>0</v>
      </c>
      <c r="CD28" s="46"/>
      <c r="CE28" s="56">
        <f t="shared" ca="1" si="52"/>
        <v>0</v>
      </c>
      <c r="CF28" s="27"/>
      <c r="CG28" s="27"/>
      <c r="CH28" s="27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</row>
    <row r="29" spans="1:133" s="144" customFormat="1" ht="14.45" customHeight="1">
      <c r="A29" t="s">
        <v>79</v>
      </c>
      <c r="B29" s="28"/>
      <c r="C29" t="s">
        <v>168</v>
      </c>
      <c r="D29" s="125" t="str">
        <f t="shared" ca="1" si="39"/>
        <v/>
      </c>
      <c r="E29" s="56">
        <f ca="1">IF($D29="",0,IF(E$2=0,0,_xll.ACCOUNTTURNOVER(cpy,"ACTUAL",$D29,,,,E$1,E$1)))</f>
        <v>0</v>
      </c>
      <c r="F29" s="52"/>
      <c r="G29" s="56">
        <f ca="1">IF(OR($D29="",IsBudgets="No"),0,IF(E$2=0,0,_xll.ACCOUNTTURNOVER(cpy,"BUDGET",$D29,,,,E$1,E$1)))</f>
        <v>0</v>
      </c>
      <c r="H29" s="53"/>
      <c r="I29" s="56">
        <f t="shared" ca="1" si="40"/>
        <v>0</v>
      </c>
      <c r="J29" s="27"/>
      <c r="K29" s="56">
        <f ca="1">IF($D29="",0,IF(K$2=0,0,_xll.ACCOUNTTURNOVER(cpy,"ACTUAL",$D29,,,,K$1,K$1)))</f>
        <v>0</v>
      </c>
      <c r="L29" s="52"/>
      <c r="M29" s="56">
        <f ca="1">IF(OR($D29="",IsBudgets="No"),0,IF(K$2=0,0,_xll.ACCOUNTTURNOVER(cpy,"BUDGET",$D29,,,,K$1,K$1)))</f>
        <v>0</v>
      </c>
      <c r="N29" s="53"/>
      <c r="O29" s="56">
        <f t="shared" ca="1" si="41"/>
        <v>0</v>
      </c>
      <c r="P29" s="27"/>
      <c r="Q29" s="56">
        <f ca="1">IF($D29="",0,IF(Q$2=0,0,_xll.ACCOUNTTURNOVER(cpy,"ACTUAL",$D29,,,,Q$1,Q$1)))</f>
        <v>0</v>
      </c>
      <c r="R29" s="52"/>
      <c r="S29" s="56">
        <f ca="1">IF(OR($D29="",IsBudgets="No"),0,IF(Q$2=0,0,_xll.ACCOUNTTURNOVER(cpy,"BUDGET",$D29,,,,Q$1,Q$1)))</f>
        <v>0</v>
      </c>
      <c r="T29" s="53"/>
      <c r="U29" s="56">
        <f t="shared" ca="1" si="42"/>
        <v>0</v>
      </c>
      <c r="V29" s="27"/>
      <c r="W29" s="56">
        <f ca="1">IF($D29="",0,IF(W$2=0,0,_xll.ACCOUNTTURNOVER(cpy,"ACTUAL",$D29,,,,W$1,W$1)))</f>
        <v>0</v>
      </c>
      <c r="X29" s="52"/>
      <c r="Y29" s="56">
        <f ca="1">IF(OR($D29="",IsBudgets="No"),0,IF(W$2=0,0,_xll.ACCOUNTTURNOVER(cpy,"BUDGET",$D29,,,,W$1,W$1)))</f>
        <v>0</v>
      </c>
      <c r="Z29" s="53"/>
      <c r="AA29" s="56">
        <f t="shared" ca="1" si="43"/>
        <v>0</v>
      </c>
      <c r="AB29" s="27"/>
      <c r="AC29" s="56">
        <f ca="1">IF($D29="",0,IF(AC$2=0,0,_xll.ACCOUNTTURNOVER(cpy,"ACTUAL",$D29,,,,AC$1,AC$1)))</f>
        <v>0</v>
      </c>
      <c r="AD29" s="52"/>
      <c r="AE29" s="56">
        <f ca="1">IF(OR($D29="",IsBudgets="No"),0,IF(AC$2=0,0,_xll.ACCOUNTTURNOVER(cpy,"BUDGET",$D29,,,,AC$1,AC$1)))</f>
        <v>0</v>
      </c>
      <c r="AF29" s="53"/>
      <c r="AG29" s="56">
        <f t="shared" ca="1" si="44"/>
        <v>0</v>
      </c>
      <c r="AH29" s="27"/>
      <c r="AI29" s="56">
        <f ca="1">IF($D29="",0,IF(AI$2=0,0,_xll.ACCOUNTTURNOVER(cpy,"ACTUAL",$D29,,,,AI$1,AI$1)))</f>
        <v>0</v>
      </c>
      <c r="AJ29" s="52"/>
      <c r="AK29" s="56">
        <f ca="1">IF(OR($D29="",IsBudgets="No"),0,IF(AI$2=0,0,_xll.ACCOUNTTURNOVER(cpy,"BUDGET",$D29,,,,AI$1,AI$1)))</f>
        <v>0</v>
      </c>
      <c r="AL29" s="53"/>
      <c r="AM29" s="56">
        <f t="shared" ca="1" si="45"/>
        <v>0</v>
      </c>
      <c r="AN29" s="27"/>
      <c r="AO29" s="56">
        <f ca="1">IF($D29="",0,IF(AO$2=0,0,_xll.ACCOUNTTURNOVER(cpy,"ACTUAL",$D29,,,,AO$1,AO$1)))</f>
        <v>0</v>
      </c>
      <c r="AP29" s="52"/>
      <c r="AQ29" s="56">
        <f ca="1">IF(OR($D29="",IsBudgets="No"),0,IF(AO$2=0,0,_xll.ACCOUNTTURNOVER(cpy,"BUDGET",$D29,,,,AO$1,AO$1)))</f>
        <v>0</v>
      </c>
      <c r="AR29" s="53"/>
      <c r="AS29" s="56">
        <f t="shared" ca="1" si="46"/>
        <v>0</v>
      </c>
      <c r="AT29" s="27"/>
      <c r="AU29" s="56">
        <f ca="1">IF($D29="",0,IF(AU$2=0,0,_xll.ACCOUNTTURNOVER(cpy,"ACTUAL",$D29,,,,AU$1,AU$1)))</f>
        <v>0</v>
      </c>
      <c r="AV29" s="52"/>
      <c r="AW29" s="56">
        <f ca="1">IF(OR($D29="",IsBudgets="No"),0,IF(AU$2=0,0,_xll.ACCOUNTTURNOVER(cpy,"BUDGET",$D29,,,,AU$1,AU$1)))</f>
        <v>0</v>
      </c>
      <c r="AX29" s="53"/>
      <c r="AY29" s="56">
        <f t="shared" ca="1" si="47"/>
        <v>0</v>
      </c>
      <c r="AZ29" s="27"/>
      <c r="BA29" s="56">
        <f ca="1">IF($D29="",0,IF(BA$2=0,0,_xll.ACCOUNTTURNOVER(cpy,"ACTUAL",$D29,,,,BA$1,BA$1)))</f>
        <v>0</v>
      </c>
      <c r="BB29" s="52"/>
      <c r="BC29" s="56">
        <f ca="1">IF(OR($D29="",IsBudgets="No"),0,IF(BA$2=0,0,_xll.ACCOUNTTURNOVER(cpy,"BUDGET",$D29,,,,BA$1,BA$1)))</f>
        <v>0</v>
      </c>
      <c r="BD29" s="53"/>
      <c r="BE29" s="56">
        <f t="shared" ca="1" si="48"/>
        <v>0</v>
      </c>
      <c r="BF29" s="27"/>
      <c r="BG29" s="56">
        <f ca="1">IF($D29="",0,IF(BG$2=0,0,_xll.ACCOUNTTURNOVER(cpy,"ACTUAL",$D29,,,,BG$1,BG$1)))</f>
        <v>0</v>
      </c>
      <c r="BH29" s="52"/>
      <c r="BI29" s="56">
        <f ca="1">IF(OR($D29="",IsBudgets="No"),0,IF(BG$2=0,0,_xll.ACCOUNTTURNOVER(cpy,"BUDGET",$D29,,,,BG$1,BG$1)))</f>
        <v>0</v>
      </c>
      <c r="BJ29" s="53"/>
      <c r="BK29" s="56">
        <f t="shared" ca="1" si="49"/>
        <v>0</v>
      </c>
      <c r="BL29" s="27"/>
      <c r="BM29" s="56">
        <f ca="1">IF($D29="",0,IF(BM$2=0,0,_xll.ACCOUNTTURNOVER(cpy,"ACTUAL",$D29,,,,BM$1,BM$1)))</f>
        <v>0</v>
      </c>
      <c r="BN29" s="52"/>
      <c r="BO29" s="56">
        <f ca="1">IF(OR($D29="",IsBudgets="No"),0,IF(BM$2=0,0,_xll.ACCOUNTTURNOVER(cpy,"BUDGET",$D29,,,,BM$1,BM$1)))</f>
        <v>0</v>
      </c>
      <c r="BP29" s="53"/>
      <c r="BQ29" s="56">
        <f t="shared" ca="1" si="50"/>
        <v>0</v>
      </c>
      <c r="BR29" s="27"/>
      <c r="BS29" s="27"/>
      <c r="BT29" s="56">
        <f ca="1">IF($D29="",0,IF(BT$2=0,0,_xll.ACCOUNTTURNOVER(cpy,"ACTUAL",$D29,,,,BT$1,BT$1)))</f>
        <v>0</v>
      </c>
      <c r="BU29" s="52"/>
      <c r="BV29" s="56">
        <f ca="1">IF(OR($D29="",IsBudgets="No"),0,IF(BT$2=0,0,_xll.ACCOUNTTURNOVER(cpy,"BUDGET",$D29,,,,BT$1,BT$1)))</f>
        <v>0</v>
      </c>
      <c r="BW29" s="53"/>
      <c r="BX29" s="56">
        <f t="shared" ca="1" si="51"/>
        <v>0</v>
      </c>
      <c r="BY29" s="27"/>
      <c r="BZ29" s="27"/>
      <c r="CA29" s="56">
        <f ca="1">IF($D29="",0,_xll.ACCOUNTTURNOVER(cpy,"ACTUAL",$D29,,,,CA$1,CA$2))</f>
        <v>0</v>
      </c>
      <c r="CB29" s="52"/>
      <c r="CC29" s="56">
        <f ca="1">IF(OR($D29="",IsBudgets="No"),0,_xll.ACCOUNTTURNOVER(cpy,"BUDGET",$D29,,,,CA$1,CA$2))</f>
        <v>0</v>
      </c>
      <c r="CD29" s="46"/>
      <c r="CE29" s="56">
        <f t="shared" ca="1" si="52"/>
        <v>0</v>
      </c>
      <c r="CF29" s="27"/>
      <c r="CG29" s="27"/>
      <c r="CH29" s="27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</row>
    <row r="30" spans="1:133" s="144" customFormat="1" ht="14.45" customHeight="1">
      <c r="A30" t="s">
        <v>81</v>
      </c>
      <c r="B30" s="28"/>
      <c r="C30" t="s">
        <v>169</v>
      </c>
      <c r="D30" s="125" t="str">
        <f t="shared" ca="1" si="39"/>
        <v/>
      </c>
      <c r="E30" s="56">
        <f ca="1">IF($D30="",0,IF(E$2=0,0,_xll.ACCOUNTTURNOVER(cpy,"ACTUAL",$D30,,,,E$1,E$1)))</f>
        <v>0</v>
      </c>
      <c r="F30" s="52"/>
      <c r="G30" s="56">
        <f ca="1">IF(OR($D30="",IsBudgets="No"),0,IF(E$2=0,0,_xll.ACCOUNTTURNOVER(cpy,"BUDGET",$D30,,,,E$1,E$1)))</f>
        <v>0</v>
      </c>
      <c r="H30" s="53"/>
      <c r="I30" s="56">
        <f t="shared" ca="1" si="40"/>
        <v>0</v>
      </c>
      <c r="J30" s="27"/>
      <c r="K30" s="56">
        <f ca="1">IF($D30="",0,IF(K$2=0,0,_xll.ACCOUNTTURNOVER(cpy,"ACTUAL",$D30,,,,K$1,K$1)))</f>
        <v>0</v>
      </c>
      <c r="L30" s="52"/>
      <c r="M30" s="56">
        <f ca="1">IF(OR($D30="",IsBudgets="No"),0,IF(K$2=0,0,_xll.ACCOUNTTURNOVER(cpy,"BUDGET",$D30,,,,K$1,K$1)))</f>
        <v>0</v>
      </c>
      <c r="N30" s="53"/>
      <c r="O30" s="56">
        <f t="shared" ca="1" si="41"/>
        <v>0</v>
      </c>
      <c r="P30" s="27"/>
      <c r="Q30" s="56">
        <f ca="1">IF($D30="",0,IF(Q$2=0,0,_xll.ACCOUNTTURNOVER(cpy,"ACTUAL",$D30,,,,Q$1,Q$1)))</f>
        <v>0</v>
      </c>
      <c r="R30" s="52"/>
      <c r="S30" s="56">
        <f ca="1">IF(OR($D30="",IsBudgets="No"),0,IF(Q$2=0,0,_xll.ACCOUNTTURNOVER(cpy,"BUDGET",$D30,,,,Q$1,Q$1)))</f>
        <v>0</v>
      </c>
      <c r="T30" s="53"/>
      <c r="U30" s="56">
        <f t="shared" ca="1" si="42"/>
        <v>0</v>
      </c>
      <c r="V30" s="27"/>
      <c r="W30" s="56">
        <f ca="1">IF($D30="",0,IF(W$2=0,0,_xll.ACCOUNTTURNOVER(cpy,"ACTUAL",$D30,,,,W$1,W$1)))</f>
        <v>0</v>
      </c>
      <c r="X30" s="52"/>
      <c r="Y30" s="56">
        <f ca="1">IF(OR($D30="",IsBudgets="No"),0,IF(W$2=0,0,_xll.ACCOUNTTURNOVER(cpy,"BUDGET",$D30,,,,W$1,W$1)))</f>
        <v>0</v>
      </c>
      <c r="Z30" s="53"/>
      <c r="AA30" s="56">
        <f t="shared" ca="1" si="43"/>
        <v>0</v>
      </c>
      <c r="AB30" s="27"/>
      <c r="AC30" s="56">
        <f ca="1">IF($D30="",0,IF(AC$2=0,0,_xll.ACCOUNTTURNOVER(cpy,"ACTUAL",$D30,,,,AC$1,AC$1)))</f>
        <v>0</v>
      </c>
      <c r="AD30" s="52"/>
      <c r="AE30" s="56">
        <f ca="1">IF(OR($D30="",IsBudgets="No"),0,IF(AC$2=0,0,_xll.ACCOUNTTURNOVER(cpy,"BUDGET",$D30,,,,AC$1,AC$1)))</f>
        <v>0</v>
      </c>
      <c r="AF30" s="53"/>
      <c r="AG30" s="56">
        <f t="shared" ca="1" si="44"/>
        <v>0</v>
      </c>
      <c r="AH30" s="27"/>
      <c r="AI30" s="56">
        <f ca="1">IF($D30="",0,IF(AI$2=0,0,_xll.ACCOUNTTURNOVER(cpy,"ACTUAL",$D30,,,,AI$1,AI$1)))</f>
        <v>0</v>
      </c>
      <c r="AJ30" s="52"/>
      <c r="AK30" s="56">
        <f ca="1">IF(OR($D30="",IsBudgets="No"),0,IF(AI$2=0,0,_xll.ACCOUNTTURNOVER(cpy,"BUDGET",$D30,,,,AI$1,AI$1)))</f>
        <v>0</v>
      </c>
      <c r="AL30" s="53"/>
      <c r="AM30" s="56">
        <f t="shared" ca="1" si="45"/>
        <v>0</v>
      </c>
      <c r="AN30" s="27"/>
      <c r="AO30" s="56">
        <f ca="1">IF($D30="",0,IF(AO$2=0,0,_xll.ACCOUNTTURNOVER(cpy,"ACTUAL",$D30,,,,AO$1,AO$1)))</f>
        <v>0</v>
      </c>
      <c r="AP30" s="52"/>
      <c r="AQ30" s="56">
        <f ca="1">IF(OR($D30="",IsBudgets="No"),0,IF(AO$2=0,0,_xll.ACCOUNTTURNOVER(cpy,"BUDGET",$D30,,,,AO$1,AO$1)))</f>
        <v>0</v>
      </c>
      <c r="AR30" s="53"/>
      <c r="AS30" s="56">
        <f t="shared" ca="1" si="46"/>
        <v>0</v>
      </c>
      <c r="AT30" s="27"/>
      <c r="AU30" s="56">
        <f ca="1">IF($D30="",0,IF(AU$2=0,0,_xll.ACCOUNTTURNOVER(cpy,"ACTUAL",$D30,,,,AU$1,AU$1)))</f>
        <v>0</v>
      </c>
      <c r="AV30" s="52"/>
      <c r="AW30" s="56">
        <f ca="1">IF(OR($D30="",IsBudgets="No"),0,IF(AU$2=0,0,_xll.ACCOUNTTURNOVER(cpy,"BUDGET",$D30,,,,AU$1,AU$1)))</f>
        <v>0</v>
      </c>
      <c r="AX30" s="53"/>
      <c r="AY30" s="56">
        <f t="shared" ca="1" si="47"/>
        <v>0</v>
      </c>
      <c r="AZ30" s="27"/>
      <c r="BA30" s="56">
        <f ca="1">IF($D30="",0,IF(BA$2=0,0,_xll.ACCOUNTTURNOVER(cpy,"ACTUAL",$D30,,,,BA$1,BA$1)))</f>
        <v>0</v>
      </c>
      <c r="BB30" s="52"/>
      <c r="BC30" s="56">
        <f ca="1">IF(OR($D30="",IsBudgets="No"),0,IF(BA$2=0,0,_xll.ACCOUNTTURNOVER(cpy,"BUDGET",$D30,,,,BA$1,BA$1)))</f>
        <v>0</v>
      </c>
      <c r="BD30" s="53"/>
      <c r="BE30" s="56">
        <f t="shared" ca="1" si="48"/>
        <v>0</v>
      </c>
      <c r="BF30" s="27"/>
      <c r="BG30" s="56">
        <f ca="1">IF($D30="",0,IF(BG$2=0,0,_xll.ACCOUNTTURNOVER(cpy,"ACTUAL",$D30,,,,BG$1,BG$1)))</f>
        <v>0</v>
      </c>
      <c r="BH30" s="52"/>
      <c r="BI30" s="56">
        <f ca="1">IF(OR($D30="",IsBudgets="No"),0,IF(BG$2=0,0,_xll.ACCOUNTTURNOVER(cpy,"BUDGET",$D30,,,,BG$1,BG$1)))</f>
        <v>0</v>
      </c>
      <c r="BJ30" s="53"/>
      <c r="BK30" s="56">
        <f t="shared" ca="1" si="49"/>
        <v>0</v>
      </c>
      <c r="BL30" s="27"/>
      <c r="BM30" s="56">
        <f ca="1">IF($D30="",0,IF(BM$2=0,0,_xll.ACCOUNTTURNOVER(cpy,"ACTUAL",$D30,,,,BM$1,BM$1)))</f>
        <v>0</v>
      </c>
      <c r="BN30" s="52"/>
      <c r="BO30" s="56">
        <f ca="1">IF(OR($D30="",IsBudgets="No"),0,IF(BM$2=0,0,_xll.ACCOUNTTURNOVER(cpy,"BUDGET",$D30,,,,BM$1,BM$1)))</f>
        <v>0</v>
      </c>
      <c r="BP30" s="53"/>
      <c r="BQ30" s="56">
        <f t="shared" ca="1" si="50"/>
        <v>0</v>
      </c>
      <c r="BR30" s="27"/>
      <c r="BS30" s="27"/>
      <c r="BT30" s="56">
        <f ca="1">IF($D30="",0,IF(BT$2=0,0,_xll.ACCOUNTTURNOVER(cpy,"ACTUAL",$D30,,,,BT$1,BT$1)))</f>
        <v>0</v>
      </c>
      <c r="BU30" s="52"/>
      <c r="BV30" s="56">
        <f ca="1">IF(OR($D30="",IsBudgets="No"),0,IF(BT$2=0,0,_xll.ACCOUNTTURNOVER(cpy,"BUDGET",$D30,,,,BT$1,BT$1)))</f>
        <v>0</v>
      </c>
      <c r="BW30" s="53"/>
      <c r="BX30" s="56">
        <f t="shared" ca="1" si="51"/>
        <v>0</v>
      </c>
      <c r="BY30" s="27"/>
      <c r="BZ30" s="27"/>
      <c r="CA30" s="56">
        <f ca="1">IF($D30="",0,_xll.ACCOUNTTURNOVER(cpy,"ACTUAL",$D30,,,,CA$1,CA$2))</f>
        <v>0</v>
      </c>
      <c r="CB30" s="52"/>
      <c r="CC30" s="56">
        <f ca="1">IF(OR($D30="",IsBudgets="No"),0,_xll.ACCOUNTTURNOVER(cpy,"BUDGET",$D30,,,,CA$1,CA$2))</f>
        <v>0</v>
      </c>
      <c r="CD30" s="46"/>
      <c r="CE30" s="56">
        <f t="shared" ca="1" si="52"/>
        <v>0</v>
      </c>
      <c r="CF30" s="27"/>
      <c r="CG30" s="27"/>
      <c r="CH30" s="27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</row>
    <row r="31" spans="1:133" s="144" customFormat="1" ht="14.45" customHeight="1">
      <c r="A31" t="s">
        <v>84</v>
      </c>
      <c r="B31" s="28"/>
      <c r="C31" t="s">
        <v>170</v>
      </c>
      <c r="D31" s="125" t="str">
        <f t="shared" ca="1" si="39"/>
        <v/>
      </c>
      <c r="E31" s="56">
        <f ca="1">IF($D31="",0,IF(E$2=0,0,_xll.ACCOUNTTURNOVER(cpy,"ACTUAL",$D31,,,,E$1,E$1)))</f>
        <v>0</v>
      </c>
      <c r="F31" s="52"/>
      <c r="G31" s="56">
        <f ca="1">IF(OR($D31="",IsBudgets="No"),0,IF(E$2=0,0,_xll.ACCOUNTTURNOVER(cpy,"BUDGET",$D31,,,,E$1,E$1)))</f>
        <v>0</v>
      </c>
      <c r="H31" s="53"/>
      <c r="I31" s="56">
        <f t="shared" ca="1" si="40"/>
        <v>0</v>
      </c>
      <c r="J31" s="27"/>
      <c r="K31" s="56">
        <f ca="1">IF($D31="",0,IF(K$2=0,0,_xll.ACCOUNTTURNOVER(cpy,"ACTUAL",$D31,,,,K$1,K$1)))</f>
        <v>0</v>
      </c>
      <c r="L31" s="52"/>
      <c r="M31" s="56">
        <f ca="1">IF(OR($D31="",IsBudgets="No"),0,IF(K$2=0,0,_xll.ACCOUNTTURNOVER(cpy,"BUDGET",$D31,,,,K$1,K$1)))</f>
        <v>0</v>
      </c>
      <c r="N31" s="53"/>
      <c r="O31" s="56">
        <f t="shared" ca="1" si="41"/>
        <v>0</v>
      </c>
      <c r="P31" s="27"/>
      <c r="Q31" s="56">
        <f ca="1">IF($D31="",0,IF(Q$2=0,0,_xll.ACCOUNTTURNOVER(cpy,"ACTUAL",$D31,,,,Q$1,Q$1)))</f>
        <v>0</v>
      </c>
      <c r="R31" s="52"/>
      <c r="S31" s="56">
        <f ca="1">IF(OR($D31="",IsBudgets="No"),0,IF(Q$2=0,0,_xll.ACCOUNTTURNOVER(cpy,"BUDGET",$D31,,,,Q$1,Q$1)))</f>
        <v>0</v>
      </c>
      <c r="T31" s="53"/>
      <c r="U31" s="56">
        <f t="shared" ca="1" si="42"/>
        <v>0</v>
      </c>
      <c r="V31" s="27"/>
      <c r="W31" s="56">
        <f ca="1">IF($D31="",0,IF(W$2=0,0,_xll.ACCOUNTTURNOVER(cpy,"ACTUAL",$D31,,,,W$1,W$1)))</f>
        <v>0</v>
      </c>
      <c r="X31" s="52"/>
      <c r="Y31" s="56">
        <f ca="1">IF(OR($D31="",IsBudgets="No"),0,IF(W$2=0,0,_xll.ACCOUNTTURNOVER(cpy,"BUDGET",$D31,,,,W$1,W$1)))</f>
        <v>0</v>
      </c>
      <c r="Z31" s="53"/>
      <c r="AA31" s="56">
        <f t="shared" ca="1" si="43"/>
        <v>0</v>
      </c>
      <c r="AB31" s="27"/>
      <c r="AC31" s="56">
        <f ca="1">IF($D31="",0,IF(AC$2=0,0,_xll.ACCOUNTTURNOVER(cpy,"ACTUAL",$D31,,,,AC$1,AC$1)))</f>
        <v>0</v>
      </c>
      <c r="AD31" s="52"/>
      <c r="AE31" s="56">
        <f ca="1">IF(OR($D31="",IsBudgets="No"),0,IF(AC$2=0,0,_xll.ACCOUNTTURNOVER(cpy,"BUDGET",$D31,,,,AC$1,AC$1)))</f>
        <v>0</v>
      </c>
      <c r="AF31" s="53"/>
      <c r="AG31" s="56">
        <f t="shared" ca="1" si="44"/>
        <v>0</v>
      </c>
      <c r="AH31" s="27"/>
      <c r="AI31" s="56">
        <f ca="1">IF($D31="",0,IF(AI$2=0,0,_xll.ACCOUNTTURNOVER(cpy,"ACTUAL",$D31,,,,AI$1,AI$1)))</f>
        <v>0</v>
      </c>
      <c r="AJ31" s="52"/>
      <c r="AK31" s="56">
        <f ca="1">IF(OR($D31="",IsBudgets="No"),0,IF(AI$2=0,0,_xll.ACCOUNTTURNOVER(cpy,"BUDGET",$D31,,,,AI$1,AI$1)))</f>
        <v>0</v>
      </c>
      <c r="AL31" s="53"/>
      <c r="AM31" s="56">
        <f t="shared" ca="1" si="45"/>
        <v>0</v>
      </c>
      <c r="AN31" s="27"/>
      <c r="AO31" s="56">
        <f ca="1">IF($D31="",0,IF(AO$2=0,0,_xll.ACCOUNTTURNOVER(cpy,"ACTUAL",$D31,,,,AO$1,AO$1)))</f>
        <v>0</v>
      </c>
      <c r="AP31" s="52"/>
      <c r="AQ31" s="56">
        <f ca="1">IF(OR($D31="",IsBudgets="No"),0,IF(AO$2=0,0,_xll.ACCOUNTTURNOVER(cpy,"BUDGET",$D31,,,,AO$1,AO$1)))</f>
        <v>0</v>
      </c>
      <c r="AR31" s="53"/>
      <c r="AS31" s="56">
        <f t="shared" ca="1" si="46"/>
        <v>0</v>
      </c>
      <c r="AT31" s="27"/>
      <c r="AU31" s="56">
        <f ca="1">IF($D31="",0,IF(AU$2=0,0,_xll.ACCOUNTTURNOVER(cpy,"ACTUAL",$D31,,,,AU$1,AU$1)))</f>
        <v>0</v>
      </c>
      <c r="AV31" s="52"/>
      <c r="AW31" s="56">
        <f ca="1">IF(OR($D31="",IsBudgets="No"),0,IF(AU$2=0,0,_xll.ACCOUNTTURNOVER(cpy,"BUDGET",$D31,,,,AU$1,AU$1)))</f>
        <v>0</v>
      </c>
      <c r="AX31" s="53"/>
      <c r="AY31" s="56">
        <f t="shared" ca="1" si="47"/>
        <v>0</v>
      </c>
      <c r="AZ31" s="27"/>
      <c r="BA31" s="56">
        <f ca="1">IF($D31="",0,IF(BA$2=0,0,_xll.ACCOUNTTURNOVER(cpy,"ACTUAL",$D31,,,,BA$1,BA$1)))</f>
        <v>0</v>
      </c>
      <c r="BB31" s="52"/>
      <c r="BC31" s="56">
        <f ca="1">IF(OR($D31="",IsBudgets="No"),0,IF(BA$2=0,0,_xll.ACCOUNTTURNOVER(cpy,"BUDGET",$D31,,,,BA$1,BA$1)))</f>
        <v>0</v>
      </c>
      <c r="BD31" s="53"/>
      <c r="BE31" s="56">
        <f t="shared" ca="1" si="48"/>
        <v>0</v>
      </c>
      <c r="BF31" s="27"/>
      <c r="BG31" s="56">
        <f ca="1">IF($D31="",0,IF(BG$2=0,0,_xll.ACCOUNTTURNOVER(cpy,"ACTUAL",$D31,,,,BG$1,BG$1)))</f>
        <v>0</v>
      </c>
      <c r="BH31" s="52"/>
      <c r="BI31" s="56">
        <f ca="1">IF(OR($D31="",IsBudgets="No"),0,IF(BG$2=0,0,_xll.ACCOUNTTURNOVER(cpy,"BUDGET",$D31,,,,BG$1,BG$1)))</f>
        <v>0</v>
      </c>
      <c r="BJ31" s="53"/>
      <c r="BK31" s="56">
        <f t="shared" ca="1" si="49"/>
        <v>0</v>
      </c>
      <c r="BL31" s="27"/>
      <c r="BM31" s="56">
        <f ca="1">IF($D31="",0,IF(BM$2=0,0,_xll.ACCOUNTTURNOVER(cpy,"ACTUAL",$D31,,,,BM$1,BM$1)))</f>
        <v>0</v>
      </c>
      <c r="BN31" s="52"/>
      <c r="BO31" s="56">
        <f ca="1">IF(OR($D31="",IsBudgets="No"),0,IF(BM$2=0,0,_xll.ACCOUNTTURNOVER(cpy,"BUDGET",$D31,,,,BM$1,BM$1)))</f>
        <v>0</v>
      </c>
      <c r="BP31" s="53"/>
      <c r="BQ31" s="56">
        <f t="shared" ca="1" si="50"/>
        <v>0</v>
      </c>
      <c r="BR31" s="27"/>
      <c r="BS31" s="27"/>
      <c r="BT31" s="56">
        <f ca="1">IF($D31="",0,IF(BT$2=0,0,_xll.ACCOUNTTURNOVER(cpy,"ACTUAL",$D31,,,,BT$1,BT$1)))</f>
        <v>0</v>
      </c>
      <c r="BU31" s="52"/>
      <c r="BV31" s="56">
        <f ca="1">IF(OR($D31="",IsBudgets="No"),0,IF(BT$2=0,0,_xll.ACCOUNTTURNOVER(cpy,"BUDGET",$D31,,,,BT$1,BT$1)))</f>
        <v>0</v>
      </c>
      <c r="BW31" s="53"/>
      <c r="BX31" s="56">
        <f t="shared" ca="1" si="51"/>
        <v>0</v>
      </c>
      <c r="BY31" s="27"/>
      <c r="BZ31" s="27"/>
      <c r="CA31" s="56">
        <f ca="1">IF($D31="",0,_xll.ACCOUNTTURNOVER(cpy,"ACTUAL",$D31,,,,CA$1,CA$2))</f>
        <v>0</v>
      </c>
      <c r="CB31" s="52"/>
      <c r="CC31" s="56">
        <f ca="1">IF(OR($D31="",IsBudgets="No"),0,_xll.ACCOUNTTURNOVER(cpy,"BUDGET",$D31,,,,CA$1,CA$2))</f>
        <v>0</v>
      </c>
      <c r="CD31" s="46"/>
      <c r="CE31" s="56">
        <f t="shared" ca="1" si="52"/>
        <v>0</v>
      </c>
      <c r="CF31" s="27"/>
      <c r="CG31" s="27"/>
      <c r="CH31" s="27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</row>
    <row r="32" spans="1:133" s="144" customFormat="1" ht="5.45" customHeight="1">
      <c r="A32" s="1"/>
      <c r="B32" s="28"/>
      <c r="C32" s="54"/>
      <c r="D32" s="129"/>
      <c r="E32" s="57"/>
      <c r="F32" s="45"/>
      <c r="G32" s="57"/>
      <c r="H32" s="46"/>
      <c r="I32" s="57"/>
      <c r="J32" s="193"/>
      <c r="K32" s="57"/>
      <c r="L32" s="45"/>
      <c r="M32" s="57"/>
      <c r="N32" s="46"/>
      <c r="O32" s="57"/>
      <c r="P32" s="193"/>
      <c r="Q32" s="57"/>
      <c r="R32" s="45"/>
      <c r="S32" s="57"/>
      <c r="T32" s="46"/>
      <c r="U32" s="57"/>
      <c r="V32" s="193"/>
      <c r="W32" s="57"/>
      <c r="X32" s="45"/>
      <c r="Y32" s="57"/>
      <c r="Z32" s="46"/>
      <c r="AA32" s="57"/>
      <c r="AB32" s="193"/>
      <c r="AC32" s="57"/>
      <c r="AD32" s="45"/>
      <c r="AE32" s="57"/>
      <c r="AF32" s="46"/>
      <c r="AG32" s="57"/>
      <c r="AH32" s="193"/>
      <c r="AI32" s="57"/>
      <c r="AJ32" s="45"/>
      <c r="AK32" s="57"/>
      <c r="AL32" s="46"/>
      <c r="AM32" s="57"/>
      <c r="AN32" s="193"/>
      <c r="AO32" s="57"/>
      <c r="AP32" s="45"/>
      <c r="AQ32" s="57"/>
      <c r="AR32" s="46"/>
      <c r="AS32" s="57"/>
      <c r="AT32" s="193"/>
      <c r="AU32" s="57"/>
      <c r="AV32" s="45"/>
      <c r="AW32" s="57"/>
      <c r="AX32" s="46"/>
      <c r="AY32" s="57"/>
      <c r="AZ32" s="193"/>
      <c r="BA32" s="57"/>
      <c r="BB32" s="45"/>
      <c r="BC32" s="57"/>
      <c r="BD32" s="46"/>
      <c r="BE32" s="57"/>
      <c r="BF32" s="193"/>
      <c r="BG32" s="57"/>
      <c r="BH32" s="45"/>
      <c r="BI32" s="57"/>
      <c r="BJ32" s="46"/>
      <c r="BK32" s="57"/>
      <c r="BL32" s="193"/>
      <c r="BM32" s="57"/>
      <c r="BN32" s="45"/>
      <c r="BO32" s="57"/>
      <c r="BP32" s="46"/>
      <c r="BQ32" s="57"/>
      <c r="BR32" s="193"/>
      <c r="BS32" s="193"/>
      <c r="BT32" s="57"/>
      <c r="BU32" s="45"/>
      <c r="BV32" s="57"/>
      <c r="BW32" s="46"/>
      <c r="BX32" s="57"/>
      <c r="BY32" s="193"/>
      <c r="BZ32" s="193"/>
      <c r="CA32" s="57"/>
      <c r="CB32" s="45"/>
      <c r="CC32" s="57"/>
      <c r="CD32" s="46"/>
      <c r="CE32" s="57"/>
      <c r="CF32" s="193"/>
      <c r="CG32" s="193"/>
      <c r="CH32" s="193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</row>
    <row r="33" spans="1:133" s="144" customFormat="1" ht="7.15" customHeight="1">
      <c r="A33" s="1"/>
      <c r="B33" s="28"/>
      <c r="C33" s="54"/>
      <c r="D33" s="129"/>
      <c r="E33" s="52"/>
      <c r="F33" s="45"/>
      <c r="G33" s="52"/>
      <c r="H33" s="46"/>
      <c r="I33" s="52"/>
      <c r="J33" s="193"/>
      <c r="K33" s="52"/>
      <c r="L33" s="45"/>
      <c r="M33" s="52"/>
      <c r="N33" s="46"/>
      <c r="O33" s="52"/>
      <c r="P33" s="193"/>
      <c r="Q33" s="52"/>
      <c r="R33" s="45"/>
      <c r="S33" s="52"/>
      <c r="T33" s="46"/>
      <c r="U33" s="52"/>
      <c r="V33" s="193"/>
      <c r="W33" s="52"/>
      <c r="X33" s="45"/>
      <c r="Y33" s="52"/>
      <c r="Z33" s="46"/>
      <c r="AA33" s="52"/>
      <c r="AB33" s="193"/>
      <c r="AC33" s="52"/>
      <c r="AD33" s="45"/>
      <c r="AE33" s="52"/>
      <c r="AF33" s="46"/>
      <c r="AG33" s="52"/>
      <c r="AH33" s="193"/>
      <c r="AI33" s="52"/>
      <c r="AJ33" s="45"/>
      <c r="AK33" s="52"/>
      <c r="AL33" s="46"/>
      <c r="AM33" s="52"/>
      <c r="AN33" s="193"/>
      <c r="AO33" s="52"/>
      <c r="AP33" s="45"/>
      <c r="AQ33" s="52"/>
      <c r="AR33" s="46"/>
      <c r="AS33" s="52"/>
      <c r="AT33" s="193"/>
      <c r="AU33" s="52"/>
      <c r="AV33" s="45"/>
      <c r="AW33" s="52"/>
      <c r="AX33" s="46"/>
      <c r="AY33" s="52"/>
      <c r="AZ33" s="193"/>
      <c r="BA33" s="52"/>
      <c r="BB33" s="45"/>
      <c r="BC33" s="52"/>
      <c r="BD33" s="46"/>
      <c r="BE33" s="52"/>
      <c r="BF33" s="193"/>
      <c r="BG33" s="52"/>
      <c r="BH33" s="45"/>
      <c r="BI33" s="52"/>
      <c r="BJ33" s="46"/>
      <c r="BK33" s="52"/>
      <c r="BL33" s="193"/>
      <c r="BM33" s="52"/>
      <c r="BN33" s="45"/>
      <c r="BO33" s="52"/>
      <c r="BP33" s="46"/>
      <c r="BQ33" s="52"/>
      <c r="BR33" s="193"/>
      <c r="BS33" s="193"/>
      <c r="BT33" s="52"/>
      <c r="BU33" s="45"/>
      <c r="BV33" s="52"/>
      <c r="BW33" s="46"/>
      <c r="BX33" s="52"/>
      <c r="BY33" s="193"/>
      <c r="BZ33" s="193"/>
      <c r="CA33" s="52"/>
      <c r="CB33" s="45"/>
      <c r="CC33" s="52"/>
      <c r="CD33" s="46"/>
      <c r="CE33" s="45"/>
      <c r="CF33" s="193"/>
      <c r="CG33" s="193"/>
      <c r="CH33" s="193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</row>
    <row r="34" spans="1:133" s="144" customFormat="1">
      <c r="A34" s="1"/>
      <c r="B34" s="28"/>
      <c r="C34" s="64" t="s">
        <v>6</v>
      </c>
      <c r="D34" s="127"/>
      <c r="E34" s="68">
        <f ca="1">E21</f>
        <v>0</v>
      </c>
      <c r="F34" s="68"/>
      <c r="G34" s="68">
        <f ca="1">G21</f>
        <v>0</v>
      </c>
      <c r="H34" s="51"/>
      <c r="I34" s="68">
        <f ca="1">E34-G34</f>
        <v>0</v>
      </c>
      <c r="J34" s="193"/>
      <c r="K34" s="68">
        <f ca="1">K21</f>
        <v>0</v>
      </c>
      <c r="L34" s="68"/>
      <c r="M34" s="68">
        <f ca="1">M21</f>
        <v>0</v>
      </c>
      <c r="N34" s="51"/>
      <c r="O34" s="68">
        <f ca="1">K34-M34</f>
        <v>0</v>
      </c>
      <c r="P34" s="193"/>
      <c r="Q34" s="68">
        <f ca="1">Q21</f>
        <v>0</v>
      </c>
      <c r="R34" s="68"/>
      <c r="S34" s="68">
        <f ca="1">S21</f>
        <v>0</v>
      </c>
      <c r="T34" s="51"/>
      <c r="U34" s="68">
        <f ca="1">Q34-S34</f>
        <v>0</v>
      </c>
      <c r="V34" s="193"/>
      <c r="W34" s="68">
        <f ca="1">W21</f>
        <v>0</v>
      </c>
      <c r="X34" s="68"/>
      <c r="Y34" s="68">
        <f ca="1">Y21</f>
        <v>0</v>
      </c>
      <c r="Z34" s="51"/>
      <c r="AA34" s="68">
        <f ca="1">W34-Y34</f>
        <v>0</v>
      </c>
      <c r="AB34" s="193"/>
      <c r="AC34" s="68">
        <f ca="1">AC21</f>
        <v>0</v>
      </c>
      <c r="AD34" s="68"/>
      <c r="AE34" s="68">
        <f ca="1">AE21</f>
        <v>0</v>
      </c>
      <c r="AF34" s="51"/>
      <c r="AG34" s="68">
        <f ca="1">AC34-AE34</f>
        <v>0</v>
      </c>
      <c r="AH34" s="193"/>
      <c r="AI34" s="68">
        <f ca="1">AI21</f>
        <v>0</v>
      </c>
      <c r="AJ34" s="68"/>
      <c r="AK34" s="68">
        <f ca="1">AK21</f>
        <v>0</v>
      </c>
      <c r="AL34" s="51"/>
      <c r="AM34" s="68">
        <f ca="1">AI34-AK34</f>
        <v>0</v>
      </c>
      <c r="AN34" s="193"/>
      <c r="AO34" s="68">
        <f ca="1">AO21</f>
        <v>0</v>
      </c>
      <c r="AP34" s="68"/>
      <c r="AQ34" s="68">
        <f ca="1">AQ21</f>
        <v>0</v>
      </c>
      <c r="AR34" s="51"/>
      <c r="AS34" s="68">
        <f ca="1">AO34-AQ34</f>
        <v>0</v>
      </c>
      <c r="AT34" s="193"/>
      <c r="AU34" s="68">
        <f ca="1">AU21</f>
        <v>0</v>
      </c>
      <c r="AV34" s="68"/>
      <c r="AW34" s="68">
        <f ca="1">AW21</f>
        <v>0</v>
      </c>
      <c r="AX34" s="51"/>
      <c r="AY34" s="68">
        <f ca="1">AU34-AW34</f>
        <v>0</v>
      </c>
      <c r="AZ34" s="193"/>
      <c r="BA34" s="68">
        <f ca="1">BA21</f>
        <v>0</v>
      </c>
      <c r="BB34" s="68"/>
      <c r="BC34" s="68">
        <f ca="1">BC21</f>
        <v>0</v>
      </c>
      <c r="BD34" s="51"/>
      <c r="BE34" s="68">
        <f ca="1">BA34-BC34</f>
        <v>0</v>
      </c>
      <c r="BF34" s="193"/>
      <c r="BG34" s="68">
        <f ca="1">BG21</f>
        <v>0</v>
      </c>
      <c r="BH34" s="68"/>
      <c r="BI34" s="68">
        <f ca="1">BI21</f>
        <v>0</v>
      </c>
      <c r="BJ34" s="51"/>
      <c r="BK34" s="68">
        <f ca="1">BG34-BI34</f>
        <v>0</v>
      </c>
      <c r="BL34" s="193"/>
      <c r="BM34" s="68">
        <f ca="1">BM21</f>
        <v>0</v>
      </c>
      <c r="BN34" s="68"/>
      <c r="BO34" s="68">
        <f ca="1">BO21</f>
        <v>0</v>
      </c>
      <c r="BP34" s="51"/>
      <c r="BQ34" s="68">
        <f ca="1">BM34-BO34</f>
        <v>0</v>
      </c>
      <c r="BR34" s="193"/>
      <c r="BS34" s="193"/>
      <c r="BT34" s="68">
        <f ca="1">BT21</f>
        <v>0</v>
      </c>
      <c r="BU34" s="68"/>
      <c r="BV34" s="68">
        <f ca="1">BV21</f>
        <v>0</v>
      </c>
      <c r="BW34" s="51"/>
      <c r="BX34" s="68">
        <f ca="1">BT34-BV34</f>
        <v>0</v>
      </c>
      <c r="BY34" s="193"/>
      <c r="BZ34" s="193"/>
      <c r="CA34" s="68">
        <f ca="1">CA21</f>
        <v>0</v>
      </c>
      <c r="CB34" s="68"/>
      <c r="CC34" s="68">
        <f ca="1">CC21</f>
        <v>0</v>
      </c>
      <c r="CD34" s="51"/>
      <c r="CE34" s="68">
        <f ca="1">CA34-CC34</f>
        <v>0</v>
      </c>
      <c r="CF34" s="193"/>
      <c r="CG34" s="193"/>
      <c r="CH34" s="193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</row>
    <row r="35" spans="1:133" s="144" customFormat="1">
      <c r="A35" s="1"/>
      <c r="B35" s="28"/>
      <c r="C35" s="54"/>
      <c r="D35" s="126"/>
      <c r="E35" s="45"/>
      <c r="F35" s="45"/>
      <c r="G35" s="45"/>
      <c r="H35" s="46"/>
      <c r="I35" s="45"/>
      <c r="J35" s="193"/>
      <c r="K35" s="45"/>
      <c r="L35" s="45"/>
      <c r="M35" s="45"/>
      <c r="N35" s="46"/>
      <c r="O35" s="45"/>
      <c r="P35" s="193"/>
      <c r="Q35" s="45"/>
      <c r="R35" s="45"/>
      <c r="S35" s="45"/>
      <c r="T35" s="46"/>
      <c r="U35" s="45"/>
      <c r="V35" s="193"/>
      <c r="W35" s="45"/>
      <c r="X35" s="45"/>
      <c r="Y35" s="45"/>
      <c r="Z35" s="46"/>
      <c r="AA35" s="45"/>
      <c r="AB35" s="193"/>
      <c r="AC35" s="45"/>
      <c r="AD35" s="45"/>
      <c r="AE35" s="45"/>
      <c r="AF35" s="46"/>
      <c r="AG35" s="45"/>
      <c r="AH35" s="193"/>
      <c r="AI35" s="45"/>
      <c r="AJ35" s="45"/>
      <c r="AK35" s="45"/>
      <c r="AL35" s="46"/>
      <c r="AM35" s="45"/>
      <c r="AN35" s="193"/>
      <c r="AO35" s="45"/>
      <c r="AP35" s="45"/>
      <c r="AQ35" s="45"/>
      <c r="AR35" s="46"/>
      <c r="AS35" s="45"/>
      <c r="AT35" s="193"/>
      <c r="AU35" s="45"/>
      <c r="AV35" s="45"/>
      <c r="AW35" s="45"/>
      <c r="AX35" s="46"/>
      <c r="AY35" s="45"/>
      <c r="AZ35" s="193"/>
      <c r="BA35" s="45"/>
      <c r="BB35" s="45"/>
      <c r="BC35" s="45"/>
      <c r="BD35" s="46"/>
      <c r="BE35" s="45"/>
      <c r="BF35" s="193"/>
      <c r="BG35" s="45"/>
      <c r="BH35" s="45"/>
      <c r="BI35" s="45"/>
      <c r="BJ35" s="46"/>
      <c r="BK35" s="45"/>
      <c r="BL35" s="193"/>
      <c r="BM35" s="45"/>
      <c r="BN35" s="45"/>
      <c r="BO35" s="45"/>
      <c r="BP35" s="46"/>
      <c r="BQ35" s="45"/>
      <c r="BR35" s="193"/>
      <c r="BS35" s="193"/>
      <c r="BT35" s="45"/>
      <c r="BU35" s="45"/>
      <c r="BV35" s="45"/>
      <c r="BW35" s="46"/>
      <c r="BX35" s="45"/>
      <c r="BY35" s="193"/>
      <c r="BZ35" s="193"/>
      <c r="CA35" s="45"/>
      <c r="CB35" s="45"/>
      <c r="CC35" s="45"/>
      <c r="CD35" s="46"/>
      <c r="CE35" s="45"/>
      <c r="CF35" s="193"/>
      <c r="CG35" s="193"/>
      <c r="CH35" s="193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</row>
    <row r="36" spans="1:133" s="144" customFormat="1">
      <c r="A36" s="1"/>
      <c r="B36" s="28"/>
      <c r="C36" s="64" t="s">
        <v>5</v>
      </c>
      <c r="D36" s="127"/>
      <c r="E36" s="80">
        <f ca="1">E16+E19-E34</f>
        <v>0</v>
      </c>
      <c r="F36" s="80"/>
      <c r="G36" s="80">
        <f ca="1">G16+G19-G34</f>
        <v>0</v>
      </c>
      <c r="H36" s="81"/>
      <c r="I36" s="80">
        <f ca="1">E36-G36</f>
        <v>0</v>
      </c>
      <c r="J36" s="194"/>
      <c r="K36" s="80">
        <f ca="1">K16+K19-K34</f>
        <v>0</v>
      </c>
      <c r="L36" s="80"/>
      <c r="M36" s="80">
        <f ca="1">M16+M19-M34</f>
        <v>0</v>
      </c>
      <c r="N36" s="81"/>
      <c r="O36" s="80">
        <f ca="1">K36-M36</f>
        <v>0</v>
      </c>
      <c r="P36" s="194"/>
      <c r="Q36" s="80">
        <f ca="1">Q16+Q19-Q34</f>
        <v>0</v>
      </c>
      <c r="R36" s="80"/>
      <c r="S36" s="80">
        <f ca="1">S16+S19-S34</f>
        <v>0</v>
      </c>
      <c r="T36" s="81"/>
      <c r="U36" s="80">
        <f ca="1">Q36-S36</f>
        <v>0</v>
      </c>
      <c r="V36" s="194"/>
      <c r="W36" s="80">
        <f ca="1">W16+W19-W34</f>
        <v>0</v>
      </c>
      <c r="X36" s="80"/>
      <c r="Y36" s="80">
        <f ca="1">Y16+Y19-Y34</f>
        <v>0</v>
      </c>
      <c r="Z36" s="81"/>
      <c r="AA36" s="80">
        <f ca="1">W36-Y36</f>
        <v>0</v>
      </c>
      <c r="AB36" s="194"/>
      <c r="AC36" s="80">
        <f ca="1">AC16+AC19-AC34</f>
        <v>0</v>
      </c>
      <c r="AD36" s="80"/>
      <c r="AE36" s="80">
        <f ca="1">AE16+AE19-AE34</f>
        <v>0</v>
      </c>
      <c r="AF36" s="81"/>
      <c r="AG36" s="80">
        <f ca="1">AC36-AE36</f>
        <v>0</v>
      </c>
      <c r="AH36" s="194"/>
      <c r="AI36" s="80">
        <f ca="1">AI16+AI19-AI34</f>
        <v>0</v>
      </c>
      <c r="AJ36" s="80"/>
      <c r="AK36" s="80">
        <f ca="1">AK16+AK19-AK34</f>
        <v>0</v>
      </c>
      <c r="AL36" s="81"/>
      <c r="AM36" s="80">
        <f ca="1">AI36-AK36</f>
        <v>0</v>
      </c>
      <c r="AN36" s="194"/>
      <c r="AO36" s="80">
        <f ca="1">AO16+AO19-AO34</f>
        <v>0</v>
      </c>
      <c r="AP36" s="80"/>
      <c r="AQ36" s="80">
        <f ca="1">AQ16+AQ19-AQ34</f>
        <v>0</v>
      </c>
      <c r="AR36" s="81"/>
      <c r="AS36" s="80">
        <f ca="1">AO36-AQ36</f>
        <v>0</v>
      </c>
      <c r="AT36" s="194"/>
      <c r="AU36" s="80">
        <f ca="1">AU16+AU19-AU34</f>
        <v>0</v>
      </c>
      <c r="AV36" s="80"/>
      <c r="AW36" s="80">
        <f ca="1">AW16+AW19-AW34</f>
        <v>0</v>
      </c>
      <c r="AX36" s="81"/>
      <c r="AY36" s="80">
        <f ca="1">AU36-AW36</f>
        <v>0</v>
      </c>
      <c r="AZ36" s="194"/>
      <c r="BA36" s="80">
        <f ca="1">BA16+BA19-BA34</f>
        <v>0</v>
      </c>
      <c r="BB36" s="80"/>
      <c r="BC36" s="80">
        <f ca="1">BC16+BC19-BC34</f>
        <v>0</v>
      </c>
      <c r="BD36" s="81"/>
      <c r="BE36" s="80">
        <f ca="1">BA36-BC36</f>
        <v>0</v>
      </c>
      <c r="BF36" s="194"/>
      <c r="BG36" s="80">
        <f ca="1">BG16+BG19-BG34</f>
        <v>0</v>
      </c>
      <c r="BH36" s="80"/>
      <c r="BI36" s="80">
        <f ca="1">BI16+BI19-BI34</f>
        <v>0</v>
      </c>
      <c r="BJ36" s="81"/>
      <c r="BK36" s="80">
        <f ca="1">BG36-BI36</f>
        <v>0</v>
      </c>
      <c r="BL36" s="194"/>
      <c r="BM36" s="80">
        <f ca="1">BM16+BM19-BM34</f>
        <v>0</v>
      </c>
      <c r="BN36" s="80"/>
      <c r="BO36" s="80">
        <f ca="1">BO16+BO19-BO34</f>
        <v>0</v>
      </c>
      <c r="BP36" s="81"/>
      <c r="BQ36" s="80">
        <f ca="1">BM36-BO36</f>
        <v>0</v>
      </c>
      <c r="BR36" s="194"/>
      <c r="BS36" s="194"/>
      <c r="BT36" s="80">
        <f ca="1">BT16+BT19-BT34</f>
        <v>0</v>
      </c>
      <c r="BU36" s="80"/>
      <c r="BV36" s="80">
        <f ca="1">BV16+BV19-BV34</f>
        <v>0</v>
      </c>
      <c r="BW36" s="81"/>
      <c r="BX36" s="80">
        <f ca="1">BT36-BV36</f>
        <v>0</v>
      </c>
      <c r="BY36" s="194"/>
      <c r="BZ36" s="194"/>
      <c r="CA36" s="80">
        <f ca="1">CA16+CA19-CA34</f>
        <v>0</v>
      </c>
      <c r="CB36" s="80"/>
      <c r="CC36" s="80">
        <f ca="1">CC16+CC19-CC34</f>
        <v>0</v>
      </c>
      <c r="CD36" s="81"/>
      <c r="CE36" s="80">
        <f ca="1">CA36-CC36</f>
        <v>0</v>
      </c>
      <c r="CF36" s="194"/>
      <c r="CG36" s="194"/>
      <c r="CH36" s="194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</row>
    <row r="37" spans="1:133" s="144" customFormat="1" ht="9" customHeight="1">
      <c r="A37" s="1"/>
      <c r="B37" s="28"/>
      <c r="C37" s="54"/>
      <c r="D37" s="126"/>
      <c r="E37" s="45"/>
      <c r="F37" s="45"/>
      <c r="G37" s="45"/>
      <c r="H37" s="46"/>
      <c r="I37" s="45"/>
      <c r="J37" s="193"/>
      <c r="K37" s="45"/>
      <c r="L37" s="45"/>
      <c r="M37" s="45"/>
      <c r="N37" s="46"/>
      <c r="O37" s="45"/>
      <c r="P37" s="193"/>
      <c r="Q37" s="45"/>
      <c r="R37" s="45"/>
      <c r="S37" s="45"/>
      <c r="T37" s="46"/>
      <c r="U37" s="45"/>
      <c r="V37" s="193"/>
      <c r="W37" s="45"/>
      <c r="X37" s="45"/>
      <c r="Y37" s="45"/>
      <c r="Z37" s="46"/>
      <c r="AA37" s="45"/>
      <c r="AB37" s="193"/>
      <c r="AC37" s="45"/>
      <c r="AD37" s="45"/>
      <c r="AE37" s="45"/>
      <c r="AF37" s="46"/>
      <c r="AG37" s="45"/>
      <c r="AH37" s="193"/>
      <c r="AI37" s="45"/>
      <c r="AJ37" s="45"/>
      <c r="AK37" s="45"/>
      <c r="AL37" s="46"/>
      <c r="AM37" s="45"/>
      <c r="AN37" s="193"/>
      <c r="AO37" s="45"/>
      <c r="AP37" s="45"/>
      <c r="AQ37" s="45"/>
      <c r="AR37" s="46"/>
      <c r="AS37" s="45"/>
      <c r="AT37" s="193"/>
      <c r="AU37" s="45"/>
      <c r="AV37" s="45"/>
      <c r="AW37" s="45"/>
      <c r="AX37" s="46"/>
      <c r="AY37" s="45"/>
      <c r="AZ37" s="193"/>
      <c r="BA37" s="45"/>
      <c r="BB37" s="45"/>
      <c r="BC37" s="45"/>
      <c r="BD37" s="46"/>
      <c r="BE37" s="45"/>
      <c r="BF37" s="193"/>
      <c r="BG37" s="45"/>
      <c r="BH37" s="45"/>
      <c r="BI37" s="45"/>
      <c r="BJ37" s="46"/>
      <c r="BK37" s="45"/>
      <c r="BL37" s="193"/>
      <c r="BM37" s="45"/>
      <c r="BN37" s="45"/>
      <c r="BO37" s="45"/>
      <c r="BP37" s="46"/>
      <c r="BQ37" s="45"/>
      <c r="BR37" s="193"/>
      <c r="BS37" s="193"/>
      <c r="BT37" s="45"/>
      <c r="BU37" s="45"/>
      <c r="BV37" s="45"/>
      <c r="BW37" s="46"/>
      <c r="BX37" s="45"/>
      <c r="BY37" s="193"/>
      <c r="BZ37" s="193"/>
      <c r="CA37" s="45"/>
      <c r="CB37" s="45"/>
      <c r="CC37" s="45"/>
      <c r="CD37" s="46"/>
      <c r="CE37" s="45"/>
      <c r="CF37" s="193"/>
      <c r="CG37" s="193"/>
      <c r="CH37" s="193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</row>
    <row r="38" spans="1:133" s="144" customFormat="1">
      <c r="A38" t="s">
        <v>65</v>
      </c>
      <c r="B38" s="28"/>
      <c r="C38" s="54" t="s">
        <v>4</v>
      </c>
      <c r="D38" s="125" t="str">
        <f ca="1">_xlfn.XLOOKUP($A38,FinalClasses,CustFinalClasses,"",0,1)</f>
        <v/>
      </c>
      <c r="E38" s="62">
        <f ca="1">IF($D38="",0,IF(E$2=0,0,_xll.ACCOUNTTURNOVER(cpy,"ACTUAL",$D38,,,,E$1,E$1)))</f>
        <v>0</v>
      </c>
      <c r="F38" s="52"/>
      <c r="G38" s="62">
        <f ca="1">IF(OR($D38="",IsBudgets="No"),0,IF(E$2=0,0,_xll.ACCOUNTTURNOVER(cpy,"BUDGET",$D38,,,,E$1,E$1)))</f>
        <v>0</v>
      </c>
      <c r="H38" s="53"/>
      <c r="I38" s="62">
        <f t="shared" ref="I38" ca="1" si="53">E38-G38</f>
        <v>0</v>
      </c>
      <c r="J38" s="27"/>
      <c r="K38" s="62">
        <f ca="1">IF($D38="",0,IF(K$2=0,0,_xll.ACCOUNTTURNOVER(cpy,"ACTUAL",$D38,,,,K$1,K$1)))</f>
        <v>0</v>
      </c>
      <c r="L38" s="52"/>
      <c r="M38" s="62">
        <f ca="1">IF(OR($D38="",IsBudgets="No"),0,IF(K$2=0,0,_xll.ACCOUNTTURNOVER(cpy,"BUDGET",$D38,,,,K$1,K$1)))</f>
        <v>0</v>
      </c>
      <c r="N38" s="53"/>
      <c r="O38" s="62">
        <f t="shared" ref="O38" ca="1" si="54">K38-M38</f>
        <v>0</v>
      </c>
      <c r="P38" s="27"/>
      <c r="Q38" s="62">
        <f ca="1">IF($D38="",0,IF(Q$2=0,0,_xll.ACCOUNTTURNOVER(cpy,"ACTUAL",$D38,,,,Q$1,Q$1)))</f>
        <v>0</v>
      </c>
      <c r="R38" s="52"/>
      <c r="S38" s="62">
        <f ca="1">IF(OR($D38="",IsBudgets="No"),0,IF(Q$2=0,0,_xll.ACCOUNTTURNOVER(cpy,"BUDGET",$D38,,,,Q$1,Q$1)))</f>
        <v>0</v>
      </c>
      <c r="T38" s="53"/>
      <c r="U38" s="62">
        <f t="shared" ref="U38" ca="1" si="55">Q38-S38</f>
        <v>0</v>
      </c>
      <c r="V38" s="27"/>
      <c r="W38" s="62">
        <f ca="1">IF($D38="",0,IF(W$2=0,0,_xll.ACCOUNTTURNOVER(cpy,"ACTUAL",$D38,,,,W$1,W$1)))</f>
        <v>0</v>
      </c>
      <c r="X38" s="52"/>
      <c r="Y38" s="62">
        <f ca="1">IF(OR($D38="",IsBudgets="No"),0,IF(W$2=0,0,_xll.ACCOUNTTURNOVER(cpy,"BUDGET",$D38,,,,W$1,W$1)))</f>
        <v>0</v>
      </c>
      <c r="Z38" s="53"/>
      <c r="AA38" s="62">
        <f t="shared" ref="AA38" ca="1" si="56">W38-Y38</f>
        <v>0</v>
      </c>
      <c r="AB38" s="27"/>
      <c r="AC38" s="62">
        <f ca="1">IF($D38="",0,IF(AC$2=0,0,_xll.ACCOUNTTURNOVER(cpy,"ACTUAL",$D38,,,,AC$1,AC$1)))</f>
        <v>0</v>
      </c>
      <c r="AD38" s="52"/>
      <c r="AE38" s="62">
        <f ca="1">IF(OR($D38="",IsBudgets="No"),0,IF(AC$2=0,0,_xll.ACCOUNTTURNOVER(cpy,"BUDGET",$D38,,,,AC$1,AC$1)))</f>
        <v>0</v>
      </c>
      <c r="AF38" s="53"/>
      <c r="AG38" s="62">
        <f t="shared" ref="AG38" ca="1" si="57">AC38-AE38</f>
        <v>0</v>
      </c>
      <c r="AH38" s="27"/>
      <c r="AI38" s="62">
        <f ca="1">IF($D38="",0,IF(AI$2=0,0,_xll.ACCOUNTTURNOVER(cpy,"ACTUAL",$D38,,,,AI$1,AI$1)))</f>
        <v>0</v>
      </c>
      <c r="AJ38" s="52"/>
      <c r="AK38" s="62">
        <f ca="1">IF(OR($D38="",IsBudgets="No"),0,IF(AI$2=0,0,_xll.ACCOUNTTURNOVER(cpy,"BUDGET",$D38,,,,AI$1,AI$1)))</f>
        <v>0</v>
      </c>
      <c r="AL38" s="53"/>
      <c r="AM38" s="62">
        <f t="shared" ref="AM38" ca="1" si="58">AI38-AK38</f>
        <v>0</v>
      </c>
      <c r="AN38" s="27"/>
      <c r="AO38" s="62">
        <f ca="1">IF($D38="",0,IF(AO$2=0,0,_xll.ACCOUNTTURNOVER(cpy,"ACTUAL",$D38,,,,AO$1,AO$1)))</f>
        <v>0</v>
      </c>
      <c r="AP38" s="52"/>
      <c r="AQ38" s="62">
        <f ca="1">IF(OR($D38="",IsBudgets="No"),0,IF(AO$2=0,0,_xll.ACCOUNTTURNOVER(cpy,"BUDGET",$D38,,,,AO$1,AO$1)))</f>
        <v>0</v>
      </c>
      <c r="AR38" s="53"/>
      <c r="AS38" s="62">
        <f t="shared" ref="AS38" ca="1" si="59">AO38-AQ38</f>
        <v>0</v>
      </c>
      <c r="AT38" s="27"/>
      <c r="AU38" s="62">
        <f ca="1">IF($D38="",0,IF(AU$2=0,0,_xll.ACCOUNTTURNOVER(cpy,"ACTUAL",$D38,,,,AU$1,AU$1)))</f>
        <v>0</v>
      </c>
      <c r="AV38" s="52"/>
      <c r="AW38" s="62">
        <f ca="1">IF(OR($D38="",IsBudgets="No"),0,IF(AU$2=0,0,_xll.ACCOUNTTURNOVER(cpy,"BUDGET",$D38,,,,AU$1,AU$1)))</f>
        <v>0</v>
      </c>
      <c r="AX38" s="53"/>
      <c r="AY38" s="62">
        <f t="shared" ref="AY38" ca="1" si="60">AU38-AW38</f>
        <v>0</v>
      </c>
      <c r="AZ38" s="27"/>
      <c r="BA38" s="62">
        <f ca="1">IF($D38="",0,IF(BA$2=0,0,_xll.ACCOUNTTURNOVER(cpy,"ACTUAL",$D38,,,,BA$1,BA$1)))</f>
        <v>0</v>
      </c>
      <c r="BB38" s="52"/>
      <c r="BC38" s="62">
        <f ca="1">IF(OR($D38="",IsBudgets="No"),0,IF(BA$2=0,0,_xll.ACCOUNTTURNOVER(cpy,"BUDGET",$D38,,,,BA$1,BA$1)))</f>
        <v>0</v>
      </c>
      <c r="BD38" s="53"/>
      <c r="BE38" s="62">
        <f t="shared" ref="BE38" ca="1" si="61">BA38-BC38</f>
        <v>0</v>
      </c>
      <c r="BF38" s="27"/>
      <c r="BG38" s="62">
        <f ca="1">IF($D38="",0,IF(BG$2=0,0,_xll.ACCOUNTTURNOVER(cpy,"ACTUAL",$D38,,,,BG$1,BG$1)))</f>
        <v>0</v>
      </c>
      <c r="BH38" s="52"/>
      <c r="BI38" s="62">
        <f ca="1">IF(OR($D38="",IsBudgets="No"),0,IF(BG$2=0,0,_xll.ACCOUNTTURNOVER(cpy,"BUDGET",$D38,,,,BG$1,BG$1)))</f>
        <v>0</v>
      </c>
      <c r="BJ38" s="53"/>
      <c r="BK38" s="62">
        <f t="shared" ref="BK38" ca="1" si="62">BG38-BI38</f>
        <v>0</v>
      </c>
      <c r="BL38" s="27"/>
      <c r="BM38" s="62">
        <f ca="1">IF($D38="",0,IF(BM$2=0,0,_xll.ACCOUNTTURNOVER(cpy,"ACTUAL",$D38,,,,BM$1,BM$1)))</f>
        <v>0</v>
      </c>
      <c r="BN38" s="52"/>
      <c r="BO38" s="62">
        <f ca="1">IF(OR($D38="",IsBudgets="No"),0,IF(BM$2=0,0,_xll.ACCOUNTTURNOVER(cpy,"BUDGET",$D38,,,,BM$1,BM$1)))</f>
        <v>0</v>
      </c>
      <c r="BP38" s="53"/>
      <c r="BQ38" s="62">
        <f t="shared" ref="BQ38" ca="1" si="63">BM38-BO38</f>
        <v>0</v>
      </c>
      <c r="BR38" s="27"/>
      <c r="BS38" s="27"/>
      <c r="BT38" s="62">
        <f ca="1">IF($D38="",0,IF(BT$2=0,0,_xll.ACCOUNTTURNOVER(cpy,"ACTUAL",$D38,,,,BT$1,BT$1)))</f>
        <v>0</v>
      </c>
      <c r="BU38" s="52"/>
      <c r="BV38" s="62">
        <f ca="1">IF(OR($D38="",IsBudgets="No"),0,IF(BT$2=0,0,_xll.ACCOUNTTURNOVER(cpy,"BUDGET",$D38,,,,BT$1,BT$1)))</f>
        <v>0</v>
      </c>
      <c r="BW38" s="53"/>
      <c r="BX38" s="62">
        <f t="shared" ref="BX38" ca="1" si="64">BT38-BV38</f>
        <v>0</v>
      </c>
      <c r="BY38" s="27"/>
      <c r="BZ38" s="27"/>
      <c r="CA38" s="62">
        <f ca="1">IF($D38="",0,_xll.ACCOUNTTURNOVER(cpy,"ACTUAL",$D38,,,,CA$1,CA$2))</f>
        <v>0</v>
      </c>
      <c r="CB38" s="52"/>
      <c r="CC38" s="62">
        <f ca="1">IF(OR($D38="",IsBudgets="No"),0,_xll.ACCOUNTTURNOVER(cpy,"BUDGET",$D38,,,,CA$1,CA$2))</f>
        <v>0</v>
      </c>
      <c r="CD38" s="46"/>
      <c r="CE38" s="62">
        <f t="shared" ref="CE38" ca="1" si="65">CA38-CC38</f>
        <v>0</v>
      </c>
      <c r="CF38" s="27"/>
      <c r="CG38" s="27"/>
      <c r="CH38" s="27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</row>
    <row r="39" spans="1:133" s="144" customFormat="1" ht="8.4499999999999993" customHeight="1">
      <c r="A39" s="1"/>
      <c r="B39" s="28"/>
      <c r="C39" s="54"/>
      <c r="D39" s="126"/>
      <c r="E39" s="45"/>
      <c r="F39" s="45"/>
      <c r="G39" s="45"/>
      <c r="H39" s="46"/>
      <c r="I39" s="45"/>
      <c r="J39" s="193"/>
      <c r="K39" s="45"/>
      <c r="L39" s="45"/>
      <c r="M39" s="45"/>
      <c r="N39" s="46"/>
      <c r="O39" s="45"/>
      <c r="P39" s="193"/>
      <c r="Q39" s="45"/>
      <c r="R39" s="45"/>
      <c r="S39" s="45"/>
      <c r="T39" s="46"/>
      <c r="U39" s="45"/>
      <c r="V39" s="193"/>
      <c r="W39" s="45"/>
      <c r="X39" s="45"/>
      <c r="Y39" s="45"/>
      <c r="Z39" s="46"/>
      <c r="AA39" s="45"/>
      <c r="AB39" s="193"/>
      <c r="AC39" s="45"/>
      <c r="AD39" s="45"/>
      <c r="AE39" s="45"/>
      <c r="AF39" s="46"/>
      <c r="AG39" s="45"/>
      <c r="AH39" s="193"/>
      <c r="AI39" s="45"/>
      <c r="AJ39" s="45"/>
      <c r="AK39" s="45"/>
      <c r="AL39" s="46"/>
      <c r="AM39" s="45"/>
      <c r="AN39" s="193"/>
      <c r="AO39" s="45"/>
      <c r="AP39" s="45"/>
      <c r="AQ39" s="45"/>
      <c r="AR39" s="46"/>
      <c r="AS39" s="45"/>
      <c r="AT39" s="193"/>
      <c r="AU39" s="45"/>
      <c r="AV39" s="45"/>
      <c r="AW39" s="45"/>
      <c r="AX39" s="46"/>
      <c r="AY39" s="45"/>
      <c r="AZ39" s="193"/>
      <c r="BA39" s="45"/>
      <c r="BB39" s="45"/>
      <c r="BC39" s="45"/>
      <c r="BD39" s="46"/>
      <c r="BE39" s="45"/>
      <c r="BF39" s="193"/>
      <c r="BG39" s="45"/>
      <c r="BH39" s="45"/>
      <c r="BI39" s="45"/>
      <c r="BJ39" s="46"/>
      <c r="BK39" s="45"/>
      <c r="BL39" s="193"/>
      <c r="BM39" s="45"/>
      <c r="BN39" s="45"/>
      <c r="BO39" s="45"/>
      <c r="BP39" s="46"/>
      <c r="BQ39" s="45"/>
      <c r="BR39" s="193"/>
      <c r="BS39" s="193"/>
      <c r="BT39" s="45"/>
      <c r="BU39" s="45"/>
      <c r="BV39" s="45"/>
      <c r="BW39" s="46"/>
      <c r="BX39" s="45"/>
      <c r="BY39" s="193"/>
      <c r="BZ39" s="193"/>
      <c r="CA39" s="45"/>
      <c r="CB39" s="45"/>
      <c r="CC39" s="45"/>
      <c r="CD39" s="46"/>
      <c r="CE39" s="45"/>
      <c r="CF39" s="193"/>
      <c r="CG39" s="193"/>
      <c r="CH39" s="193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</row>
    <row r="40" spans="1:133" s="144" customFormat="1">
      <c r="A40" s="1"/>
      <c r="B40" s="28"/>
      <c r="C40" s="64" t="s">
        <v>3</v>
      </c>
      <c r="D40" s="127"/>
      <c r="E40" s="68">
        <f ca="1">E36-SUM(E38)</f>
        <v>0</v>
      </c>
      <c r="F40" s="68"/>
      <c r="G40" s="68">
        <f ca="1">G36-SUM(G38)</f>
        <v>0</v>
      </c>
      <c r="H40" s="69"/>
      <c r="I40" s="68">
        <f ca="1">E40-G40</f>
        <v>0</v>
      </c>
      <c r="J40" s="194"/>
      <c r="K40" s="68">
        <f ca="1">K36-SUM(K38)</f>
        <v>0</v>
      </c>
      <c r="L40" s="68"/>
      <c r="M40" s="68">
        <f ca="1">M36-SUM(M38)</f>
        <v>0</v>
      </c>
      <c r="N40" s="69"/>
      <c r="O40" s="68">
        <f ca="1">K40-M40</f>
        <v>0</v>
      </c>
      <c r="P40" s="194"/>
      <c r="Q40" s="68">
        <f ca="1">Q36-SUM(Q38)</f>
        <v>0</v>
      </c>
      <c r="R40" s="68"/>
      <c r="S40" s="68">
        <f ca="1">S36-SUM(S38)</f>
        <v>0</v>
      </c>
      <c r="T40" s="69"/>
      <c r="U40" s="68">
        <f ca="1">Q40-S40</f>
        <v>0</v>
      </c>
      <c r="V40" s="194"/>
      <c r="W40" s="68">
        <f ca="1">W36-SUM(W38)</f>
        <v>0</v>
      </c>
      <c r="X40" s="68"/>
      <c r="Y40" s="68">
        <f ca="1">Y36-SUM(Y38)</f>
        <v>0</v>
      </c>
      <c r="Z40" s="69"/>
      <c r="AA40" s="68">
        <f ca="1">W40-Y40</f>
        <v>0</v>
      </c>
      <c r="AB40" s="194"/>
      <c r="AC40" s="68">
        <f ca="1">AC36-SUM(AC38)</f>
        <v>0</v>
      </c>
      <c r="AD40" s="68"/>
      <c r="AE40" s="68">
        <f ca="1">AE36-SUM(AE38)</f>
        <v>0</v>
      </c>
      <c r="AF40" s="69"/>
      <c r="AG40" s="68">
        <f ca="1">AC40-AE40</f>
        <v>0</v>
      </c>
      <c r="AH40" s="194"/>
      <c r="AI40" s="68">
        <f ca="1">AI36-SUM(AI38)</f>
        <v>0</v>
      </c>
      <c r="AJ40" s="68"/>
      <c r="AK40" s="68">
        <f ca="1">AK36-SUM(AK38)</f>
        <v>0</v>
      </c>
      <c r="AL40" s="69"/>
      <c r="AM40" s="68">
        <f ca="1">AI40-AK40</f>
        <v>0</v>
      </c>
      <c r="AN40" s="194"/>
      <c r="AO40" s="68">
        <f ca="1">AO36-SUM(AO38)</f>
        <v>0</v>
      </c>
      <c r="AP40" s="68"/>
      <c r="AQ40" s="68">
        <f ca="1">AQ36-SUM(AQ38)</f>
        <v>0</v>
      </c>
      <c r="AR40" s="69"/>
      <c r="AS40" s="68">
        <f ca="1">AO40-AQ40</f>
        <v>0</v>
      </c>
      <c r="AT40" s="194"/>
      <c r="AU40" s="68">
        <f ca="1">AU36-SUM(AU38)</f>
        <v>0</v>
      </c>
      <c r="AV40" s="68"/>
      <c r="AW40" s="68">
        <f ca="1">AW36-SUM(AW38)</f>
        <v>0</v>
      </c>
      <c r="AX40" s="69"/>
      <c r="AY40" s="68">
        <f ca="1">AU40-AW40</f>
        <v>0</v>
      </c>
      <c r="AZ40" s="194"/>
      <c r="BA40" s="68">
        <f ca="1">BA36-SUM(BA38)</f>
        <v>0</v>
      </c>
      <c r="BB40" s="68"/>
      <c r="BC40" s="68">
        <f ca="1">BC36-SUM(BC38)</f>
        <v>0</v>
      </c>
      <c r="BD40" s="69"/>
      <c r="BE40" s="68">
        <f ca="1">BA40-BC40</f>
        <v>0</v>
      </c>
      <c r="BF40" s="194"/>
      <c r="BG40" s="68">
        <f ca="1">BG36-SUM(BG38)</f>
        <v>0</v>
      </c>
      <c r="BH40" s="68"/>
      <c r="BI40" s="68">
        <f ca="1">BI36-SUM(BI38)</f>
        <v>0</v>
      </c>
      <c r="BJ40" s="69"/>
      <c r="BK40" s="68">
        <f ca="1">BG40-BI40</f>
        <v>0</v>
      </c>
      <c r="BL40" s="194"/>
      <c r="BM40" s="68">
        <f ca="1">BM36-SUM(BM38)</f>
        <v>0</v>
      </c>
      <c r="BN40" s="68"/>
      <c r="BO40" s="68">
        <f ca="1">BO36-SUM(BO38)</f>
        <v>0</v>
      </c>
      <c r="BP40" s="69"/>
      <c r="BQ40" s="68">
        <f ca="1">BM40-BO40</f>
        <v>0</v>
      </c>
      <c r="BR40" s="194"/>
      <c r="BS40" s="194"/>
      <c r="BT40" s="68">
        <f ca="1">BT36-SUM(BT38)</f>
        <v>0</v>
      </c>
      <c r="BU40" s="68"/>
      <c r="BV40" s="68">
        <f ca="1">BV36-SUM(BV38)</f>
        <v>0</v>
      </c>
      <c r="BW40" s="69"/>
      <c r="BX40" s="68">
        <f ca="1">BT40-BV40</f>
        <v>0</v>
      </c>
      <c r="BY40" s="194"/>
      <c r="BZ40" s="194"/>
      <c r="CA40" s="68">
        <f ca="1">CA36-SUM(CA38)</f>
        <v>0</v>
      </c>
      <c r="CB40" s="68"/>
      <c r="CC40" s="68">
        <f ca="1">CC36-SUM(CC38)</f>
        <v>0</v>
      </c>
      <c r="CD40" s="69"/>
      <c r="CE40" s="68">
        <f ca="1">CA40-CC40</f>
        <v>0</v>
      </c>
      <c r="CF40" s="194"/>
      <c r="CG40" s="194"/>
      <c r="CH40" s="194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</row>
    <row r="41" spans="1:133" s="144" customFormat="1">
      <c r="A41" s="1"/>
      <c r="B41" s="28"/>
      <c r="C41" s="54"/>
      <c r="D41" s="126"/>
      <c r="E41" s="45"/>
      <c r="F41" s="45"/>
      <c r="G41" s="45"/>
      <c r="H41" s="46"/>
      <c r="I41" s="45"/>
      <c r="J41" s="193"/>
      <c r="K41" s="45"/>
      <c r="L41" s="45"/>
      <c r="M41" s="45"/>
      <c r="N41" s="46"/>
      <c r="O41" s="45"/>
      <c r="P41" s="193"/>
      <c r="Q41" s="45"/>
      <c r="R41" s="45"/>
      <c r="S41" s="45"/>
      <c r="T41" s="46"/>
      <c r="U41" s="45"/>
      <c r="V41" s="193"/>
      <c r="W41" s="45"/>
      <c r="X41" s="45"/>
      <c r="Y41" s="45"/>
      <c r="Z41" s="46"/>
      <c r="AA41" s="45"/>
      <c r="AB41" s="193"/>
      <c r="AC41" s="45"/>
      <c r="AD41" s="45"/>
      <c r="AE41" s="45"/>
      <c r="AF41" s="46"/>
      <c r="AG41" s="45"/>
      <c r="AH41" s="193"/>
      <c r="AI41" s="45"/>
      <c r="AJ41" s="45"/>
      <c r="AK41" s="45"/>
      <c r="AL41" s="46"/>
      <c r="AM41" s="45"/>
      <c r="AN41" s="193"/>
      <c r="AO41" s="45"/>
      <c r="AP41" s="45"/>
      <c r="AQ41" s="45"/>
      <c r="AR41" s="46"/>
      <c r="AS41" s="45"/>
      <c r="AT41" s="193"/>
      <c r="AU41" s="45"/>
      <c r="AV41" s="45"/>
      <c r="AW41" s="45"/>
      <c r="AX41" s="46"/>
      <c r="AY41" s="45"/>
      <c r="AZ41" s="193"/>
      <c r="BA41" s="45"/>
      <c r="BB41" s="45"/>
      <c r="BC41" s="45"/>
      <c r="BD41" s="46"/>
      <c r="BE41" s="45"/>
      <c r="BF41" s="193"/>
      <c r="BG41" s="45"/>
      <c r="BH41" s="45"/>
      <c r="BI41" s="45"/>
      <c r="BJ41" s="46"/>
      <c r="BK41" s="45"/>
      <c r="BL41" s="193"/>
      <c r="BM41" s="45"/>
      <c r="BN41" s="45"/>
      <c r="BO41" s="45"/>
      <c r="BP41" s="46"/>
      <c r="BQ41" s="45"/>
      <c r="BR41" s="193"/>
      <c r="BS41" s="193"/>
      <c r="BT41" s="45"/>
      <c r="BU41" s="45"/>
      <c r="BV41" s="45"/>
      <c r="BW41" s="46"/>
      <c r="BX41" s="45"/>
      <c r="BY41" s="193"/>
      <c r="BZ41" s="193"/>
      <c r="CA41" s="45"/>
      <c r="CB41" s="45"/>
      <c r="CC41" s="45"/>
      <c r="CD41" s="46"/>
      <c r="CE41" s="45"/>
      <c r="CF41" s="193"/>
      <c r="CG41" s="193"/>
      <c r="CH41" s="193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</row>
    <row r="42" spans="1:133" s="144" customFormat="1">
      <c r="A42" t="s">
        <v>91</v>
      </c>
      <c r="B42" s="28"/>
      <c r="C42" s="54" t="s">
        <v>2</v>
      </c>
      <c r="D42" s="125" t="str">
        <f ca="1">_xlfn.XLOOKUP($A42,FinalClasses,CustFinalClasses,"",0,1)</f>
        <v/>
      </c>
      <c r="E42" s="55">
        <f ca="1">IF($D42="",0,IF(E$2=0,0,_xll.ACCOUNTTURNOVER(cpy,"ACTUAL",$D42,,,,E$1,E$1)))</f>
        <v>0</v>
      </c>
      <c r="F42" s="52"/>
      <c r="G42" s="55">
        <f ca="1">IF(OR($D42="",IsBudgets="No"),0,IF(E$2=0,0,_xll.ACCOUNTTURNOVER(cpy,"BUDGET",$D42,,,,E$1,E$1)))</f>
        <v>0</v>
      </c>
      <c r="H42" s="53"/>
      <c r="I42" s="55">
        <f t="shared" ref="I42:I43" ca="1" si="66">E42-G42</f>
        <v>0</v>
      </c>
      <c r="J42" s="27"/>
      <c r="K42" s="55">
        <f ca="1">IF($D42="",0,IF(K$2=0,0,_xll.ACCOUNTTURNOVER(cpy,"ACTUAL",$D42,,,,K$1,K$1)))</f>
        <v>0</v>
      </c>
      <c r="L42" s="52"/>
      <c r="M42" s="55">
        <f ca="1">IF(OR($D42="",IsBudgets="No"),0,IF(K$2=0,0,_xll.ACCOUNTTURNOVER(cpy,"BUDGET",$D42,,,,K$1,K$1)))</f>
        <v>0</v>
      </c>
      <c r="N42" s="53"/>
      <c r="O42" s="55">
        <f t="shared" ref="O42:O43" ca="1" si="67">K42-M42</f>
        <v>0</v>
      </c>
      <c r="P42" s="27"/>
      <c r="Q42" s="55">
        <f ca="1">IF($D42="",0,IF(Q$2=0,0,_xll.ACCOUNTTURNOVER(cpy,"ACTUAL",$D42,,,,Q$1,Q$1)))</f>
        <v>0</v>
      </c>
      <c r="R42" s="52"/>
      <c r="S42" s="55">
        <f ca="1">IF(OR($D42="",IsBudgets="No"),0,IF(Q$2=0,0,_xll.ACCOUNTTURNOVER(cpy,"BUDGET",$D42,,,,Q$1,Q$1)))</f>
        <v>0</v>
      </c>
      <c r="T42" s="53"/>
      <c r="U42" s="55">
        <f t="shared" ref="U42:U43" ca="1" si="68">Q42-S42</f>
        <v>0</v>
      </c>
      <c r="V42" s="27"/>
      <c r="W42" s="55">
        <f ca="1">IF($D42="",0,IF(W$2=0,0,_xll.ACCOUNTTURNOVER(cpy,"ACTUAL",$D42,,,,W$1,W$1)))</f>
        <v>0</v>
      </c>
      <c r="X42" s="52"/>
      <c r="Y42" s="55">
        <f ca="1">IF(OR($D42="",IsBudgets="No"),0,IF(W$2=0,0,_xll.ACCOUNTTURNOVER(cpy,"BUDGET",$D42,,,,W$1,W$1)))</f>
        <v>0</v>
      </c>
      <c r="Z42" s="53"/>
      <c r="AA42" s="55">
        <f t="shared" ref="AA42:AA43" ca="1" si="69">W42-Y42</f>
        <v>0</v>
      </c>
      <c r="AB42" s="27"/>
      <c r="AC42" s="55">
        <f ca="1">IF($D42="",0,IF(AC$2=0,0,_xll.ACCOUNTTURNOVER(cpy,"ACTUAL",$D42,,,,AC$1,AC$1)))</f>
        <v>0</v>
      </c>
      <c r="AD42" s="52"/>
      <c r="AE42" s="55">
        <f ca="1">IF(OR($D42="",IsBudgets="No"),0,IF(AC$2=0,0,_xll.ACCOUNTTURNOVER(cpy,"BUDGET",$D42,,,,AC$1,AC$1)))</f>
        <v>0</v>
      </c>
      <c r="AF42" s="53"/>
      <c r="AG42" s="55">
        <f t="shared" ref="AG42:AG43" ca="1" si="70">AC42-AE42</f>
        <v>0</v>
      </c>
      <c r="AH42" s="27"/>
      <c r="AI42" s="55">
        <f ca="1">IF($D42="",0,IF(AI$2=0,0,_xll.ACCOUNTTURNOVER(cpy,"ACTUAL",$D42,,,,AI$1,AI$1)))</f>
        <v>0</v>
      </c>
      <c r="AJ42" s="52"/>
      <c r="AK42" s="55">
        <f ca="1">IF(OR($D42="",IsBudgets="No"),0,IF(AI$2=0,0,_xll.ACCOUNTTURNOVER(cpy,"BUDGET",$D42,,,,AI$1,AI$1)))</f>
        <v>0</v>
      </c>
      <c r="AL42" s="53"/>
      <c r="AM42" s="55">
        <f t="shared" ref="AM42:AM43" ca="1" si="71">AI42-AK42</f>
        <v>0</v>
      </c>
      <c r="AN42" s="27"/>
      <c r="AO42" s="55">
        <f ca="1">IF($D42="",0,IF(AO$2=0,0,_xll.ACCOUNTTURNOVER(cpy,"ACTUAL",$D42,,,,AO$1,AO$1)))</f>
        <v>0</v>
      </c>
      <c r="AP42" s="52"/>
      <c r="AQ42" s="55">
        <f ca="1">IF(OR($D42="",IsBudgets="No"),0,IF(AO$2=0,0,_xll.ACCOUNTTURNOVER(cpy,"BUDGET",$D42,,,,AO$1,AO$1)))</f>
        <v>0</v>
      </c>
      <c r="AR42" s="53"/>
      <c r="AS42" s="55">
        <f t="shared" ref="AS42:AS43" ca="1" si="72">AO42-AQ42</f>
        <v>0</v>
      </c>
      <c r="AT42" s="27"/>
      <c r="AU42" s="55">
        <f ca="1">IF($D42="",0,IF(AU$2=0,0,_xll.ACCOUNTTURNOVER(cpy,"ACTUAL",$D42,,,,AU$1,AU$1)))</f>
        <v>0</v>
      </c>
      <c r="AV42" s="52"/>
      <c r="AW42" s="55">
        <f ca="1">IF(OR($D42="",IsBudgets="No"),0,IF(AU$2=0,0,_xll.ACCOUNTTURNOVER(cpy,"BUDGET",$D42,,,,AU$1,AU$1)))</f>
        <v>0</v>
      </c>
      <c r="AX42" s="53"/>
      <c r="AY42" s="55">
        <f t="shared" ref="AY42:AY43" ca="1" si="73">AU42-AW42</f>
        <v>0</v>
      </c>
      <c r="AZ42" s="27"/>
      <c r="BA42" s="55">
        <f ca="1">IF($D42="",0,IF(BA$2=0,0,_xll.ACCOUNTTURNOVER(cpy,"ACTUAL",$D42,,,,BA$1,BA$1)))</f>
        <v>0</v>
      </c>
      <c r="BB42" s="52"/>
      <c r="BC42" s="55">
        <f ca="1">IF(OR($D42="",IsBudgets="No"),0,IF(BA$2=0,0,_xll.ACCOUNTTURNOVER(cpy,"BUDGET",$D42,,,,BA$1,BA$1)))</f>
        <v>0</v>
      </c>
      <c r="BD42" s="53"/>
      <c r="BE42" s="55">
        <f t="shared" ref="BE42:BE43" ca="1" si="74">BA42-BC42</f>
        <v>0</v>
      </c>
      <c r="BF42" s="27"/>
      <c r="BG42" s="55">
        <f ca="1">IF($D42="",0,IF(BG$2=0,0,_xll.ACCOUNTTURNOVER(cpy,"ACTUAL",$D42,,,,BG$1,BG$1)))</f>
        <v>0</v>
      </c>
      <c r="BH42" s="52"/>
      <c r="BI42" s="55">
        <f ca="1">IF(OR($D42="",IsBudgets="No"),0,IF(BG$2=0,0,_xll.ACCOUNTTURNOVER(cpy,"BUDGET",$D42,,,,BG$1,BG$1)))</f>
        <v>0</v>
      </c>
      <c r="BJ42" s="53"/>
      <c r="BK42" s="55">
        <f t="shared" ref="BK42:BK43" ca="1" si="75">BG42-BI42</f>
        <v>0</v>
      </c>
      <c r="BL42" s="27"/>
      <c r="BM42" s="55">
        <f ca="1">IF($D42="",0,IF(BM$2=0,0,_xll.ACCOUNTTURNOVER(cpy,"ACTUAL",$D42,,,,BM$1,BM$1)))</f>
        <v>0</v>
      </c>
      <c r="BN42" s="52"/>
      <c r="BO42" s="55">
        <f ca="1">IF(OR($D42="",IsBudgets="No"),0,IF(BM$2=0,0,_xll.ACCOUNTTURNOVER(cpy,"BUDGET",$D42,,,,BM$1,BM$1)))</f>
        <v>0</v>
      </c>
      <c r="BP42" s="53"/>
      <c r="BQ42" s="55">
        <f t="shared" ref="BQ42:BQ43" ca="1" si="76">BM42-BO42</f>
        <v>0</v>
      </c>
      <c r="BR42" s="27"/>
      <c r="BS42" s="27"/>
      <c r="BT42" s="55">
        <f ca="1">IF($D42="",0,IF(BT$2=0,0,_xll.ACCOUNTTURNOVER(cpy,"ACTUAL",$D42,,,,BT$1,BT$1)))</f>
        <v>0</v>
      </c>
      <c r="BU42" s="52"/>
      <c r="BV42" s="55">
        <f ca="1">IF(OR($D42="",IsBudgets="No"),0,IF(BT$2=0,0,_xll.ACCOUNTTURNOVER(cpy,"BUDGET",$D42,,,,BT$1,BT$1)))</f>
        <v>0</v>
      </c>
      <c r="BW42" s="53"/>
      <c r="BX42" s="55">
        <f t="shared" ref="BX42:BX43" ca="1" si="77">BT42-BV42</f>
        <v>0</v>
      </c>
      <c r="BY42" s="27"/>
      <c r="BZ42" s="27"/>
      <c r="CA42" s="55">
        <f ca="1">IF($D42="",0,_xll.ACCOUNTTURNOVER(cpy,"ACTUAL",$D42,,,,CA$1,CA$2))</f>
        <v>0</v>
      </c>
      <c r="CB42" s="52"/>
      <c r="CC42" s="55">
        <f ca="1">IF(OR($D42="",IsBudgets="No"),0,_xll.ACCOUNTTURNOVER(cpy,"BUDGET",$D42,,,,CA$1,CA$2))</f>
        <v>0</v>
      </c>
      <c r="CD42" s="46"/>
      <c r="CE42" s="55">
        <f t="shared" ref="CE42:CE43" ca="1" si="78">CA42-CC42</f>
        <v>0</v>
      </c>
      <c r="CF42" s="27"/>
      <c r="CG42" s="27"/>
      <c r="CH42" s="27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</row>
    <row r="43" spans="1:133" s="144" customFormat="1">
      <c r="A43" t="s">
        <v>69</v>
      </c>
      <c r="B43" s="28"/>
      <c r="C43" s="54" t="s">
        <v>180</v>
      </c>
      <c r="D43" s="125" t="str">
        <f ca="1">_xlfn.XLOOKUP($A43,FinalClasses,CustFinalClasses,"",0,1)</f>
        <v/>
      </c>
      <c r="E43" s="57">
        <f ca="1">IF($D43="",0,IF(E$2=0,0,_xll.ACCOUNTTURNOVER(cpy,"ACTUAL",$D43,,,,E$1,E$1)))</f>
        <v>0</v>
      </c>
      <c r="F43" s="52"/>
      <c r="G43" s="57">
        <f ca="1">IF(OR($D43="",IsBudgets="No"),0,IF(E$2=0,0,_xll.ACCOUNTTURNOVER(cpy,"BUDGET",$D43,,,,E$1,E$1)))</f>
        <v>0</v>
      </c>
      <c r="H43" s="53"/>
      <c r="I43" s="57">
        <f t="shared" ca="1" si="66"/>
        <v>0</v>
      </c>
      <c r="J43" s="27"/>
      <c r="K43" s="57">
        <f ca="1">IF($D43="",0,IF(K$2=0,0,_xll.ACCOUNTTURNOVER(cpy,"ACTUAL",$D43,,,,K$1,K$1)))</f>
        <v>0</v>
      </c>
      <c r="L43" s="52"/>
      <c r="M43" s="57">
        <f ca="1">IF(OR($D43="",IsBudgets="No"),0,IF(K$2=0,0,_xll.ACCOUNTTURNOVER(cpy,"BUDGET",$D43,,,,K$1,K$1)))</f>
        <v>0</v>
      </c>
      <c r="N43" s="53"/>
      <c r="O43" s="57">
        <f t="shared" ca="1" si="67"/>
        <v>0</v>
      </c>
      <c r="P43" s="27"/>
      <c r="Q43" s="57">
        <f ca="1">IF($D43="",0,IF(Q$2=0,0,_xll.ACCOUNTTURNOVER(cpy,"ACTUAL",$D43,,,,Q$1,Q$1)))</f>
        <v>0</v>
      </c>
      <c r="R43" s="52"/>
      <c r="S43" s="57">
        <f ca="1">IF(OR($D43="",IsBudgets="No"),0,IF(Q$2=0,0,_xll.ACCOUNTTURNOVER(cpy,"BUDGET",$D43,,,,Q$1,Q$1)))</f>
        <v>0</v>
      </c>
      <c r="T43" s="53"/>
      <c r="U43" s="57">
        <f t="shared" ca="1" si="68"/>
        <v>0</v>
      </c>
      <c r="V43" s="27"/>
      <c r="W43" s="57">
        <f ca="1">IF($D43="",0,IF(W$2=0,0,_xll.ACCOUNTTURNOVER(cpy,"ACTUAL",$D43,,,,W$1,W$1)))</f>
        <v>0</v>
      </c>
      <c r="X43" s="52"/>
      <c r="Y43" s="57">
        <f ca="1">IF(OR($D43="",IsBudgets="No"),0,IF(W$2=0,0,_xll.ACCOUNTTURNOVER(cpy,"BUDGET",$D43,,,,W$1,W$1)))</f>
        <v>0</v>
      </c>
      <c r="Z43" s="53"/>
      <c r="AA43" s="57">
        <f t="shared" ca="1" si="69"/>
        <v>0</v>
      </c>
      <c r="AB43" s="27"/>
      <c r="AC43" s="57">
        <f ca="1">IF($D43="",0,IF(AC$2=0,0,_xll.ACCOUNTTURNOVER(cpy,"ACTUAL",$D43,,,,AC$1,AC$1)))</f>
        <v>0</v>
      </c>
      <c r="AD43" s="52"/>
      <c r="AE43" s="57">
        <f ca="1">IF(OR($D43="",IsBudgets="No"),0,IF(AC$2=0,0,_xll.ACCOUNTTURNOVER(cpy,"BUDGET",$D43,,,,AC$1,AC$1)))</f>
        <v>0</v>
      </c>
      <c r="AF43" s="53"/>
      <c r="AG43" s="57">
        <f t="shared" ca="1" si="70"/>
        <v>0</v>
      </c>
      <c r="AH43" s="27"/>
      <c r="AI43" s="57">
        <f ca="1">IF($D43="",0,IF(AI$2=0,0,_xll.ACCOUNTTURNOVER(cpy,"ACTUAL",$D43,,,,AI$1,AI$1)))</f>
        <v>0</v>
      </c>
      <c r="AJ43" s="52"/>
      <c r="AK43" s="57">
        <f ca="1">IF(OR($D43="",IsBudgets="No"),0,IF(AI$2=0,0,_xll.ACCOUNTTURNOVER(cpy,"BUDGET",$D43,,,,AI$1,AI$1)))</f>
        <v>0</v>
      </c>
      <c r="AL43" s="53"/>
      <c r="AM43" s="57">
        <f t="shared" ca="1" si="71"/>
        <v>0</v>
      </c>
      <c r="AN43" s="27"/>
      <c r="AO43" s="57">
        <f ca="1">IF($D43="",0,IF(AO$2=0,0,_xll.ACCOUNTTURNOVER(cpy,"ACTUAL",$D43,,,,AO$1,AO$1)))</f>
        <v>0</v>
      </c>
      <c r="AP43" s="52"/>
      <c r="AQ43" s="57">
        <f ca="1">IF(OR($D43="",IsBudgets="No"),0,IF(AO$2=0,0,_xll.ACCOUNTTURNOVER(cpy,"BUDGET",$D43,,,,AO$1,AO$1)))</f>
        <v>0</v>
      </c>
      <c r="AR43" s="53"/>
      <c r="AS43" s="57">
        <f t="shared" ca="1" si="72"/>
        <v>0</v>
      </c>
      <c r="AT43" s="27"/>
      <c r="AU43" s="57">
        <f ca="1">IF($D43="",0,IF(AU$2=0,0,_xll.ACCOUNTTURNOVER(cpy,"ACTUAL",$D43,,,,AU$1,AU$1)))</f>
        <v>0</v>
      </c>
      <c r="AV43" s="52"/>
      <c r="AW43" s="57">
        <f ca="1">IF(OR($D43="",IsBudgets="No"),0,IF(AU$2=0,0,_xll.ACCOUNTTURNOVER(cpy,"BUDGET",$D43,,,,AU$1,AU$1)))</f>
        <v>0</v>
      </c>
      <c r="AX43" s="53"/>
      <c r="AY43" s="57">
        <f t="shared" ca="1" si="73"/>
        <v>0</v>
      </c>
      <c r="AZ43" s="27"/>
      <c r="BA43" s="57">
        <f ca="1">IF($D43="",0,IF(BA$2=0,0,_xll.ACCOUNTTURNOVER(cpy,"ACTUAL",$D43,,,,BA$1,BA$1)))</f>
        <v>0</v>
      </c>
      <c r="BB43" s="52"/>
      <c r="BC43" s="57">
        <f ca="1">IF(OR($D43="",IsBudgets="No"),0,IF(BA$2=0,0,_xll.ACCOUNTTURNOVER(cpy,"BUDGET",$D43,,,,BA$1,BA$1)))</f>
        <v>0</v>
      </c>
      <c r="BD43" s="53"/>
      <c r="BE43" s="57">
        <f t="shared" ca="1" si="74"/>
        <v>0</v>
      </c>
      <c r="BF43" s="27"/>
      <c r="BG43" s="57">
        <f ca="1">IF($D43="",0,IF(BG$2=0,0,_xll.ACCOUNTTURNOVER(cpy,"ACTUAL",$D43,,,,BG$1,BG$1)))</f>
        <v>0</v>
      </c>
      <c r="BH43" s="52"/>
      <c r="BI43" s="57">
        <f ca="1">IF(OR($D43="",IsBudgets="No"),0,IF(BG$2=0,0,_xll.ACCOUNTTURNOVER(cpy,"BUDGET",$D43,,,,BG$1,BG$1)))</f>
        <v>0</v>
      </c>
      <c r="BJ43" s="53"/>
      <c r="BK43" s="57">
        <f t="shared" ca="1" si="75"/>
        <v>0</v>
      </c>
      <c r="BL43" s="27"/>
      <c r="BM43" s="57">
        <f ca="1">IF($D43="",0,IF(BM$2=0,0,_xll.ACCOUNTTURNOVER(cpy,"ACTUAL",$D43,,,,BM$1,BM$1)))</f>
        <v>0</v>
      </c>
      <c r="BN43" s="52"/>
      <c r="BO43" s="57">
        <f ca="1">IF(OR($D43="",IsBudgets="No"),0,IF(BM$2=0,0,_xll.ACCOUNTTURNOVER(cpy,"BUDGET",$D43,,,,BM$1,BM$1)))</f>
        <v>0</v>
      </c>
      <c r="BP43" s="53"/>
      <c r="BQ43" s="57">
        <f t="shared" ca="1" si="76"/>
        <v>0</v>
      </c>
      <c r="BR43" s="27"/>
      <c r="BS43" s="27"/>
      <c r="BT43" s="57">
        <f ca="1">IF($D43="",0,IF(BT$2=0,0,_xll.ACCOUNTTURNOVER(cpy,"ACTUAL",$D43,,,,BT$1,BT$1)))</f>
        <v>0</v>
      </c>
      <c r="BU43" s="52"/>
      <c r="BV43" s="57">
        <f ca="1">IF(OR($D43="",IsBudgets="No"),0,IF(BT$2=0,0,_xll.ACCOUNTTURNOVER(cpy,"BUDGET",$D43,,,,BT$1,BT$1)))</f>
        <v>0</v>
      </c>
      <c r="BW43" s="53"/>
      <c r="BX43" s="57">
        <f t="shared" ca="1" si="77"/>
        <v>0</v>
      </c>
      <c r="BY43" s="27"/>
      <c r="BZ43" s="27"/>
      <c r="CA43" s="57">
        <f ca="1">IF($D43="",0,_xll.ACCOUNTTURNOVER(cpy,"ACTUAL",$D43,,,,CA$1,CA$2))</f>
        <v>0</v>
      </c>
      <c r="CB43" s="52"/>
      <c r="CC43" s="57">
        <f ca="1">IF(OR($D43="",IsBudgets="No"),0,_xll.ACCOUNTTURNOVER(cpy,"BUDGET",$D43,,,,CA$1,CA$2))</f>
        <v>0</v>
      </c>
      <c r="CD43" s="46"/>
      <c r="CE43" s="57">
        <f t="shared" ca="1" si="78"/>
        <v>0</v>
      </c>
      <c r="CF43" s="27"/>
      <c r="CG43" s="27"/>
      <c r="CH43" s="27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</row>
    <row r="44" spans="1:133" s="144" customFormat="1">
      <c r="A44" s="1"/>
      <c r="B44" s="28"/>
      <c r="C44" s="54"/>
      <c r="D44" s="126"/>
      <c r="E44" s="45"/>
      <c r="F44" s="45"/>
      <c r="G44" s="45"/>
      <c r="H44" s="46"/>
      <c r="I44" s="45"/>
      <c r="J44" s="193"/>
      <c r="K44" s="45"/>
      <c r="L44" s="45"/>
      <c r="M44" s="45"/>
      <c r="N44" s="46"/>
      <c r="O44" s="45"/>
      <c r="P44" s="193"/>
      <c r="Q44" s="45"/>
      <c r="R44" s="45"/>
      <c r="S44" s="45"/>
      <c r="T44" s="46"/>
      <c r="U44" s="45"/>
      <c r="V44" s="193"/>
      <c r="W44" s="45"/>
      <c r="X44" s="45"/>
      <c r="Y44" s="45"/>
      <c r="Z44" s="46"/>
      <c r="AA44" s="45"/>
      <c r="AB44" s="193"/>
      <c r="AC44" s="45"/>
      <c r="AD44" s="45"/>
      <c r="AE44" s="45"/>
      <c r="AF44" s="46"/>
      <c r="AG44" s="45"/>
      <c r="AH44" s="193"/>
      <c r="AI44" s="45"/>
      <c r="AJ44" s="45"/>
      <c r="AK44" s="45"/>
      <c r="AL44" s="46"/>
      <c r="AM44" s="45"/>
      <c r="AN44" s="193"/>
      <c r="AO44" s="45"/>
      <c r="AP44" s="45"/>
      <c r="AQ44" s="45"/>
      <c r="AR44" s="46"/>
      <c r="AS44" s="45"/>
      <c r="AT44" s="193"/>
      <c r="AU44" s="45"/>
      <c r="AV44" s="45"/>
      <c r="AW44" s="45"/>
      <c r="AX44" s="46"/>
      <c r="AY44" s="45"/>
      <c r="AZ44" s="193"/>
      <c r="BA44" s="45"/>
      <c r="BB44" s="45"/>
      <c r="BC44" s="45"/>
      <c r="BD44" s="46"/>
      <c r="BE44" s="45"/>
      <c r="BF44" s="193"/>
      <c r="BG44" s="45"/>
      <c r="BH44" s="45"/>
      <c r="BI44" s="45"/>
      <c r="BJ44" s="46"/>
      <c r="BK44" s="45"/>
      <c r="BL44" s="193"/>
      <c r="BM44" s="45"/>
      <c r="BN44" s="45"/>
      <c r="BO44" s="45"/>
      <c r="BP44" s="46"/>
      <c r="BQ44" s="45"/>
      <c r="BR44" s="193"/>
      <c r="BS44" s="193"/>
      <c r="BT44" s="45"/>
      <c r="BU44" s="45"/>
      <c r="BV44" s="45"/>
      <c r="BW44" s="46"/>
      <c r="BX44" s="45"/>
      <c r="BY44" s="193"/>
      <c r="BZ44" s="193"/>
      <c r="CA44" s="45"/>
      <c r="CB44" s="45"/>
      <c r="CC44" s="45"/>
      <c r="CD44" s="46"/>
      <c r="CE44" s="45"/>
      <c r="CF44" s="193"/>
      <c r="CG44" s="193"/>
      <c r="CH44" s="193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</row>
    <row r="45" spans="1:133" s="144" customFormat="1">
      <c r="A45" s="1"/>
      <c r="B45" s="28"/>
      <c r="C45" s="64" t="s">
        <v>1</v>
      </c>
      <c r="D45" s="127"/>
      <c r="E45" s="68">
        <f ca="1">E40+E42-E43</f>
        <v>0</v>
      </c>
      <c r="F45" s="68"/>
      <c r="G45" s="68">
        <f ca="1">G40+G42-G43</f>
        <v>0</v>
      </c>
      <c r="H45" s="69"/>
      <c r="I45" s="68">
        <f ca="1">E45-G45</f>
        <v>0</v>
      </c>
      <c r="J45" s="194"/>
      <c r="K45" s="68">
        <f ca="1">K40+K42-K43</f>
        <v>0</v>
      </c>
      <c r="L45" s="68"/>
      <c r="M45" s="68">
        <f ca="1">M40+M42-M43</f>
        <v>0</v>
      </c>
      <c r="N45" s="69"/>
      <c r="O45" s="68">
        <f ca="1">K45-M45</f>
        <v>0</v>
      </c>
      <c r="P45" s="194"/>
      <c r="Q45" s="68">
        <f ca="1">Q40+Q42-Q43</f>
        <v>0</v>
      </c>
      <c r="R45" s="68"/>
      <c r="S45" s="68">
        <f ca="1">S40+S42-S43</f>
        <v>0</v>
      </c>
      <c r="T45" s="69"/>
      <c r="U45" s="68">
        <f ca="1">Q45-S45</f>
        <v>0</v>
      </c>
      <c r="V45" s="194"/>
      <c r="W45" s="68">
        <f ca="1">W40+W42-W43</f>
        <v>0</v>
      </c>
      <c r="X45" s="68"/>
      <c r="Y45" s="68">
        <f ca="1">Y40+Y42-Y43</f>
        <v>0</v>
      </c>
      <c r="Z45" s="69"/>
      <c r="AA45" s="68">
        <f ca="1">W45-Y45</f>
        <v>0</v>
      </c>
      <c r="AB45" s="194"/>
      <c r="AC45" s="68">
        <f ca="1">AC40+AC42-AC43</f>
        <v>0</v>
      </c>
      <c r="AD45" s="68"/>
      <c r="AE45" s="68">
        <f ca="1">AE40+AE42-AE43</f>
        <v>0</v>
      </c>
      <c r="AF45" s="69"/>
      <c r="AG45" s="68">
        <f ca="1">AC45-AE45</f>
        <v>0</v>
      </c>
      <c r="AH45" s="194"/>
      <c r="AI45" s="68">
        <f ca="1">AI40+AI42-AI43</f>
        <v>0</v>
      </c>
      <c r="AJ45" s="68"/>
      <c r="AK45" s="68">
        <f ca="1">AK40+AK42-AK43</f>
        <v>0</v>
      </c>
      <c r="AL45" s="69"/>
      <c r="AM45" s="68">
        <f ca="1">AI45-AK45</f>
        <v>0</v>
      </c>
      <c r="AN45" s="194"/>
      <c r="AO45" s="68">
        <f ca="1">AO40+AO42-AO43</f>
        <v>0</v>
      </c>
      <c r="AP45" s="68"/>
      <c r="AQ45" s="68">
        <f ca="1">AQ40+AQ42-AQ43</f>
        <v>0</v>
      </c>
      <c r="AR45" s="69"/>
      <c r="AS45" s="68">
        <f ca="1">AO45-AQ45</f>
        <v>0</v>
      </c>
      <c r="AT45" s="194"/>
      <c r="AU45" s="68">
        <f ca="1">AU40+AU42-AU43</f>
        <v>0</v>
      </c>
      <c r="AV45" s="68"/>
      <c r="AW45" s="68">
        <f ca="1">AW40+AW42-AW43</f>
        <v>0</v>
      </c>
      <c r="AX45" s="69"/>
      <c r="AY45" s="68">
        <f ca="1">AU45-AW45</f>
        <v>0</v>
      </c>
      <c r="AZ45" s="194"/>
      <c r="BA45" s="68">
        <f ca="1">BA40+BA42-BA43</f>
        <v>0</v>
      </c>
      <c r="BB45" s="68"/>
      <c r="BC45" s="68">
        <f ca="1">BC40+BC42-BC43</f>
        <v>0</v>
      </c>
      <c r="BD45" s="69"/>
      <c r="BE45" s="68">
        <f ca="1">BA45-BC45</f>
        <v>0</v>
      </c>
      <c r="BF45" s="194"/>
      <c r="BG45" s="68">
        <f ca="1">BG40+BG42-BG43</f>
        <v>0</v>
      </c>
      <c r="BH45" s="68"/>
      <c r="BI45" s="68">
        <f ca="1">BI40+BI42-BI43</f>
        <v>0</v>
      </c>
      <c r="BJ45" s="69"/>
      <c r="BK45" s="68">
        <f ca="1">BG45-BI45</f>
        <v>0</v>
      </c>
      <c r="BL45" s="194"/>
      <c r="BM45" s="68">
        <f ca="1">BM40+BM42-BM43</f>
        <v>0</v>
      </c>
      <c r="BN45" s="68"/>
      <c r="BO45" s="68">
        <f ca="1">BO40+BO42-BO43</f>
        <v>0</v>
      </c>
      <c r="BP45" s="69"/>
      <c r="BQ45" s="68">
        <f ca="1">BM45-BO45</f>
        <v>0</v>
      </c>
      <c r="BR45" s="194"/>
      <c r="BS45" s="194"/>
      <c r="BT45" s="68">
        <f ca="1">BT40+BT42-BT43</f>
        <v>0</v>
      </c>
      <c r="BU45" s="68"/>
      <c r="BV45" s="68">
        <f ca="1">BV40+BV42-BV43</f>
        <v>0</v>
      </c>
      <c r="BW45" s="69"/>
      <c r="BX45" s="68">
        <f ca="1">BT45-BV45</f>
        <v>0</v>
      </c>
      <c r="BY45" s="194"/>
      <c r="BZ45" s="194"/>
      <c r="CA45" s="68">
        <f ca="1">CA40+CA42-CA43</f>
        <v>0</v>
      </c>
      <c r="CB45" s="68"/>
      <c r="CC45" s="68">
        <f ca="1">CC40+CC42-CC43</f>
        <v>0</v>
      </c>
      <c r="CD45" s="69"/>
      <c r="CE45" s="68">
        <f ca="1">CA45-CC45</f>
        <v>0</v>
      </c>
      <c r="CF45" s="194"/>
      <c r="CG45" s="194"/>
      <c r="CH45" s="194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</row>
    <row r="46" spans="1:133" s="144" customFormat="1" ht="11.45" customHeight="1">
      <c r="A46" s="1"/>
      <c r="B46" s="28"/>
      <c r="C46" s="54"/>
      <c r="D46" s="126"/>
      <c r="E46" s="45"/>
      <c r="F46" s="45"/>
      <c r="G46" s="45"/>
      <c r="H46" s="46"/>
      <c r="I46" s="45"/>
      <c r="J46" s="193"/>
      <c r="K46" s="45"/>
      <c r="L46" s="45"/>
      <c r="M46" s="45"/>
      <c r="N46" s="46"/>
      <c r="O46" s="45"/>
      <c r="P46" s="193"/>
      <c r="Q46" s="45"/>
      <c r="R46" s="45"/>
      <c r="S46" s="45"/>
      <c r="T46" s="46"/>
      <c r="U46" s="45"/>
      <c r="V46" s="193"/>
      <c r="W46" s="45"/>
      <c r="X46" s="45"/>
      <c r="Y46" s="45"/>
      <c r="Z46" s="46"/>
      <c r="AA46" s="45"/>
      <c r="AB46" s="193"/>
      <c r="AC46" s="45"/>
      <c r="AD46" s="45"/>
      <c r="AE46" s="45"/>
      <c r="AF46" s="46"/>
      <c r="AG46" s="45"/>
      <c r="AH46" s="193"/>
      <c r="AI46" s="45"/>
      <c r="AJ46" s="45"/>
      <c r="AK46" s="45"/>
      <c r="AL46" s="46"/>
      <c r="AM46" s="45"/>
      <c r="AN46" s="193"/>
      <c r="AO46" s="45"/>
      <c r="AP46" s="45"/>
      <c r="AQ46" s="45"/>
      <c r="AR46" s="46"/>
      <c r="AS46" s="45"/>
      <c r="AT46" s="193"/>
      <c r="AU46" s="45"/>
      <c r="AV46" s="45"/>
      <c r="AW46" s="45"/>
      <c r="AX46" s="46"/>
      <c r="AY46" s="45"/>
      <c r="AZ46" s="193"/>
      <c r="BA46" s="45"/>
      <c r="BB46" s="45"/>
      <c r="BC46" s="45"/>
      <c r="BD46" s="46"/>
      <c r="BE46" s="45"/>
      <c r="BF46" s="193"/>
      <c r="BG46" s="45"/>
      <c r="BH46" s="45"/>
      <c r="BI46" s="45"/>
      <c r="BJ46" s="46"/>
      <c r="BK46" s="45"/>
      <c r="BL46" s="193"/>
      <c r="BM46" s="45"/>
      <c r="BN46" s="45"/>
      <c r="BO46" s="45"/>
      <c r="BP46" s="46"/>
      <c r="BQ46" s="45"/>
      <c r="BR46" s="193"/>
      <c r="BS46" s="193"/>
      <c r="BT46" s="45"/>
      <c r="BU46" s="45"/>
      <c r="BV46" s="45"/>
      <c r="BW46" s="46"/>
      <c r="BX46" s="45"/>
      <c r="BY46" s="193"/>
      <c r="BZ46" s="193"/>
      <c r="CA46" s="45"/>
      <c r="CB46" s="45"/>
      <c r="CC46" s="45"/>
      <c r="CD46" s="46"/>
      <c r="CE46" s="45"/>
      <c r="CF46" s="193"/>
      <c r="CG46" s="193"/>
      <c r="CH46" s="193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</row>
    <row r="47" spans="1:133" s="144" customFormat="1">
      <c r="A47" t="s">
        <v>83</v>
      </c>
      <c r="B47" s="28"/>
      <c r="C47" s="54" t="s">
        <v>171</v>
      </c>
      <c r="D47" s="125" t="str">
        <f ca="1">_xlfn.XLOOKUP($A47,FinalClasses,CustFinalClasses,"",0,1)</f>
        <v/>
      </c>
      <c r="E47" s="62">
        <f ca="1">IF($D47="",0,IF(E$2=0,0,_xll.ACCOUNTTURNOVER(cpy,"ACTUAL",$D47,,,,E$1,E$1)))</f>
        <v>0</v>
      </c>
      <c r="F47" s="52"/>
      <c r="G47" s="62">
        <f ca="1">IF(OR($D47="",IsBudgets="No"),0,IF(E$2=0,0,_xll.ACCOUNTTURNOVER(cpy,"BUDGET",$D47,,,,E$1,E$1)))</f>
        <v>0</v>
      </c>
      <c r="H47" s="53"/>
      <c r="I47" s="62">
        <f t="shared" ref="I47" ca="1" si="79">E47-G47</f>
        <v>0</v>
      </c>
      <c r="J47" s="27"/>
      <c r="K47" s="62">
        <f ca="1">IF($D47="",0,IF(K$2=0,0,_xll.ACCOUNTTURNOVER(cpy,"ACTUAL",$D47,,,,K$1,K$1)))</f>
        <v>0</v>
      </c>
      <c r="L47" s="52"/>
      <c r="M47" s="62">
        <f ca="1">IF(OR($D47="",IsBudgets="No"),0,IF(K$2=0,0,_xll.ACCOUNTTURNOVER(cpy,"BUDGET",$D47,,,,K$1,K$1)))</f>
        <v>0</v>
      </c>
      <c r="N47" s="53"/>
      <c r="O47" s="62">
        <f t="shared" ref="O47" ca="1" si="80">K47-M47</f>
        <v>0</v>
      </c>
      <c r="P47" s="27"/>
      <c r="Q47" s="62">
        <f ca="1">IF($D47="",0,IF(Q$2=0,0,_xll.ACCOUNTTURNOVER(cpy,"ACTUAL",$D47,,,,Q$1,Q$1)))</f>
        <v>0</v>
      </c>
      <c r="R47" s="52"/>
      <c r="S47" s="62">
        <f ca="1">IF(OR($D47="",IsBudgets="No"),0,IF(Q$2=0,0,_xll.ACCOUNTTURNOVER(cpy,"BUDGET",$D47,,,,Q$1,Q$1)))</f>
        <v>0</v>
      </c>
      <c r="T47" s="53"/>
      <c r="U47" s="62">
        <f t="shared" ref="U47" ca="1" si="81">Q47-S47</f>
        <v>0</v>
      </c>
      <c r="V47" s="27"/>
      <c r="W47" s="62">
        <f ca="1">IF($D47="",0,IF(W$2=0,0,_xll.ACCOUNTTURNOVER(cpy,"ACTUAL",$D47,,,,W$1,W$1)))</f>
        <v>0</v>
      </c>
      <c r="X47" s="52"/>
      <c r="Y47" s="62">
        <f ca="1">IF(OR($D47="",IsBudgets="No"),0,IF(W$2=0,0,_xll.ACCOUNTTURNOVER(cpy,"BUDGET",$D47,,,,W$1,W$1)))</f>
        <v>0</v>
      </c>
      <c r="Z47" s="53"/>
      <c r="AA47" s="62">
        <f t="shared" ref="AA47" ca="1" si="82">W47-Y47</f>
        <v>0</v>
      </c>
      <c r="AB47" s="27"/>
      <c r="AC47" s="62">
        <f ca="1">IF($D47="",0,IF(AC$2=0,0,_xll.ACCOUNTTURNOVER(cpy,"ACTUAL",$D47,,,,AC$1,AC$1)))</f>
        <v>0</v>
      </c>
      <c r="AD47" s="52"/>
      <c r="AE47" s="62">
        <f ca="1">IF(OR($D47="",IsBudgets="No"),0,IF(AC$2=0,0,_xll.ACCOUNTTURNOVER(cpy,"BUDGET",$D47,,,,AC$1,AC$1)))</f>
        <v>0</v>
      </c>
      <c r="AF47" s="53"/>
      <c r="AG47" s="62">
        <f t="shared" ref="AG47" ca="1" si="83">AC47-AE47</f>
        <v>0</v>
      </c>
      <c r="AH47" s="27"/>
      <c r="AI47" s="62">
        <f ca="1">IF($D47="",0,IF(AI$2=0,0,_xll.ACCOUNTTURNOVER(cpy,"ACTUAL",$D47,,,,AI$1,AI$1)))</f>
        <v>0</v>
      </c>
      <c r="AJ47" s="52"/>
      <c r="AK47" s="62">
        <f ca="1">IF(OR($D47="",IsBudgets="No"),0,IF(AI$2=0,0,_xll.ACCOUNTTURNOVER(cpy,"BUDGET",$D47,,,,AI$1,AI$1)))</f>
        <v>0</v>
      </c>
      <c r="AL47" s="53"/>
      <c r="AM47" s="62">
        <f t="shared" ref="AM47" ca="1" si="84">AI47-AK47</f>
        <v>0</v>
      </c>
      <c r="AN47" s="27"/>
      <c r="AO47" s="62">
        <f ca="1">IF($D47="",0,IF(AO$2=0,0,_xll.ACCOUNTTURNOVER(cpy,"ACTUAL",$D47,,,,AO$1,AO$1)))</f>
        <v>0</v>
      </c>
      <c r="AP47" s="52"/>
      <c r="AQ47" s="62">
        <f ca="1">IF(OR($D47="",IsBudgets="No"),0,IF(AO$2=0,0,_xll.ACCOUNTTURNOVER(cpy,"BUDGET",$D47,,,,AO$1,AO$1)))</f>
        <v>0</v>
      </c>
      <c r="AR47" s="53"/>
      <c r="AS47" s="62">
        <f t="shared" ref="AS47" ca="1" si="85">AO47-AQ47</f>
        <v>0</v>
      </c>
      <c r="AT47" s="27"/>
      <c r="AU47" s="62">
        <f ca="1">IF($D47="",0,IF(AU$2=0,0,_xll.ACCOUNTTURNOVER(cpy,"ACTUAL",$D47,,,,AU$1,AU$1)))</f>
        <v>0</v>
      </c>
      <c r="AV47" s="52"/>
      <c r="AW47" s="62">
        <f ca="1">IF(OR($D47="",IsBudgets="No"),0,IF(AU$2=0,0,_xll.ACCOUNTTURNOVER(cpy,"BUDGET",$D47,,,,AU$1,AU$1)))</f>
        <v>0</v>
      </c>
      <c r="AX47" s="53"/>
      <c r="AY47" s="62">
        <f t="shared" ref="AY47" ca="1" si="86">AU47-AW47</f>
        <v>0</v>
      </c>
      <c r="AZ47" s="27"/>
      <c r="BA47" s="62">
        <f ca="1">IF($D47="",0,IF(BA$2=0,0,_xll.ACCOUNTTURNOVER(cpy,"ACTUAL",$D47,,,,BA$1,BA$1)))</f>
        <v>0</v>
      </c>
      <c r="BB47" s="52"/>
      <c r="BC47" s="62">
        <f ca="1">IF(OR($D47="",IsBudgets="No"),0,IF(BA$2=0,0,_xll.ACCOUNTTURNOVER(cpy,"BUDGET",$D47,,,,BA$1,BA$1)))</f>
        <v>0</v>
      </c>
      <c r="BD47" s="53"/>
      <c r="BE47" s="62">
        <f t="shared" ref="BE47" ca="1" si="87">BA47-BC47</f>
        <v>0</v>
      </c>
      <c r="BF47" s="27"/>
      <c r="BG47" s="62">
        <f ca="1">IF($D47="",0,IF(BG$2=0,0,_xll.ACCOUNTTURNOVER(cpy,"ACTUAL",$D47,,,,BG$1,BG$1)))</f>
        <v>0</v>
      </c>
      <c r="BH47" s="52"/>
      <c r="BI47" s="62">
        <f ca="1">IF(OR($D47="",IsBudgets="No"),0,IF(BG$2=0,0,_xll.ACCOUNTTURNOVER(cpy,"BUDGET",$D47,,,,BG$1,BG$1)))</f>
        <v>0</v>
      </c>
      <c r="BJ47" s="53"/>
      <c r="BK47" s="62">
        <f t="shared" ref="BK47" ca="1" si="88">BG47-BI47</f>
        <v>0</v>
      </c>
      <c r="BL47" s="27"/>
      <c r="BM47" s="62">
        <f ca="1">IF($D47="",0,IF(BM$2=0,0,_xll.ACCOUNTTURNOVER(cpy,"ACTUAL",$D47,,,,BM$1,BM$1)))</f>
        <v>0</v>
      </c>
      <c r="BN47" s="52"/>
      <c r="BO47" s="62">
        <f ca="1">IF(OR($D47="",IsBudgets="No"),0,IF(BM$2=0,0,_xll.ACCOUNTTURNOVER(cpy,"BUDGET",$D47,,,,BM$1,BM$1)))</f>
        <v>0</v>
      </c>
      <c r="BP47" s="53"/>
      <c r="BQ47" s="62">
        <f t="shared" ref="BQ47" ca="1" si="89">BM47-BO47</f>
        <v>0</v>
      </c>
      <c r="BR47" s="27"/>
      <c r="BS47" s="27"/>
      <c r="BT47" s="62">
        <f ca="1">IF($D47="",0,IF(BT$2=0,0,_xll.ACCOUNTTURNOVER(cpy,"ACTUAL",$D47,,,,BT$1,BT$1)))</f>
        <v>0</v>
      </c>
      <c r="BU47" s="52"/>
      <c r="BV47" s="62">
        <f ca="1">IF(OR($D47="",IsBudgets="No"),0,IF(BT$2=0,0,_xll.ACCOUNTTURNOVER(cpy,"BUDGET",$D47,,,,BT$1,BT$1)))</f>
        <v>0</v>
      </c>
      <c r="BW47" s="53"/>
      <c r="BX47" s="62">
        <f t="shared" ref="BX47" ca="1" si="90">BT47-BV47</f>
        <v>0</v>
      </c>
      <c r="BY47" s="27"/>
      <c r="BZ47" s="27"/>
      <c r="CA47" s="62">
        <f ca="1">IF($D47="",0,_xll.ACCOUNTTURNOVER(cpy,"ACTUAL",$D47,,,,CA$1,CA$2))</f>
        <v>0</v>
      </c>
      <c r="CB47" s="52"/>
      <c r="CC47" s="62">
        <f ca="1">IF(OR($D47="",IsBudgets="No"),0,_xll.ACCOUNTTURNOVER(cpy,"BUDGET",$D47,,,,CA$1,CA$2))</f>
        <v>0</v>
      </c>
      <c r="CD47" s="46"/>
      <c r="CE47" s="62">
        <f t="shared" ref="CE47" ca="1" si="91">CA47-CC47</f>
        <v>0</v>
      </c>
      <c r="CF47" s="27"/>
      <c r="CG47" s="27"/>
      <c r="CH47" s="27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</row>
    <row r="48" spans="1:133" s="144" customFormat="1">
      <c r="A48" s="1"/>
      <c r="B48" s="28"/>
      <c r="C48" s="54"/>
      <c r="D48" s="126"/>
      <c r="E48" s="45"/>
      <c r="F48" s="45"/>
      <c r="G48" s="45"/>
      <c r="H48" s="46"/>
      <c r="I48" s="45"/>
      <c r="J48" s="193"/>
      <c r="K48" s="45"/>
      <c r="L48" s="45"/>
      <c r="M48" s="45"/>
      <c r="N48" s="46"/>
      <c r="O48" s="45"/>
      <c r="P48" s="193"/>
      <c r="Q48" s="45"/>
      <c r="R48" s="45"/>
      <c r="S48" s="45"/>
      <c r="T48" s="46"/>
      <c r="U48" s="45"/>
      <c r="V48" s="193"/>
      <c r="W48" s="45"/>
      <c r="X48" s="45"/>
      <c r="Y48" s="45"/>
      <c r="Z48" s="46"/>
      <c r="AA48" s="45"/>
      <c r="AB48" s="193"/>
      <c r="AC48" s="45"/>
      <c r="AD48" s="45"/>
      <c r="AE48" s="45"/>
      <c r="AF48" s="46"/>
      <c r="AG48" s="45"/>
      <c r="AH48" s="193"/>
      <c r="AI48" s="45"/>
      <c r="AJ48" s="45"/>
      <c r="AK48" s="45"/>
      <c r="AL48" s="46"/>
      <c r="AM48" s="45"/>
      <c r="AN48" s="193"/>
      <c r="AO48" s="45"/>
      <c r="AP48" s="45"/>
      <c r="AQ48" s="45"/>
      <c r="AR48" s="46"/>
      <c r="AS48" s="45"/>
      <c r="AT48" s="193"/>
      <c r="AU48" s="45"/>
      <c r="AV48" s="45"/>
      <c r="AW48" s="45"/>
      <c r="AX48" s="46"/>
      <c r="AY48" s="45"/>
      <c r="AZ48" s="193"/>
      <c r="BA48" s="45"/>
      <c r="BB48" s="45"/>
      <c r="BC48" s="45"/>
      <c r="BD48" s="46"/>
      <c r="BE48" s="45"/>
      <c r="BF48" s="193"/>
      <c r="BG48" s="45"/>
      <c r="BH48" s="45"/>
      <c r="BI48" s="45"/>
      <c r="BJ48" s="46"/>
      <c r="BK48" s="45"/>
      <c r="BL48" s="193"/>
      <c r="BM48" s="45"/>
      <c r="BN48" s="45"/>
      <c r="BO48" s="45"/>
      <c r="BP48" s="46"/>
      <c r="BQ48" s="45"/>
      <c r="BR48" s="193"/>
      <c r="BS48" s="193"/>
      <c r="BT48" s="45"/>
      <c r="BU48" s="45"/>
      <c r="BV48" s="45"/>
      <c r="BW48" s="46"/>
      <c r="BX48" s="45"/>
      <c r="BY48" s="193"/>
      <c r="BZ48" s="193"/>
      <c r="CA48" s="45"/>
      <c r="CB48" s="45"/>
      <c r="CC48" s="45"/>
      <c r="CD48" s="46"/>
      <c r="CE48" s="45"/>
      <c r="CF48" s="193"/>
      <c r="CG48" s="193"/>
      <c r="CH48" s="193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</row>
    <row r="49" spans="1:133" s="144" customFormat="1">
      <c r="A49" s="1"/>
      <c r="B49" s="28"/>
      <c r="C49" s="64" t="s">
        <v>0</v>
      </c>
      <c r="D49" s="127"/>
      <c r="E49" s="80">
        <f ca="1">E45-E47</f>
        <v>0</v>
      </c>
      <c r="F49" s="80"/>
      <c r="G49" s="80">
        <f ca="1">G45-G47</f>
        <v>0</v>
      </c>
      <c r="H49" s="81"/>
      <c r="I49" s="80">
        <f ca="1">E49-G49</f>
        <v>0</v>
      </c>
      <c r="J49" s="194"/>
      <c r="K49" s="80">
        <f ca="1">K45-K47</f>
        <v>0</v>
      </c>
      <c r="L49" s="80"/>
      <c r="M49" s="80">
        <f ca="1">M45-M47</f>
        <v>0</v>
      </c>
      <c r="N49" s="81"/>
      <c r="O49" s="80">
        <f ca="1">K49-M49</f>
        <v>0</v>
      </c>
      <c r="P49" s="194"/>
      <c r="Q49" s="80">
        <f ca="1">Q45-Q47</f>
        <v>0</v>
      </c>
      <c r="R49" s="80"/>
      <c r="S49" s="80">
        <f ca="1">S45-S47</f>
        <v>0</v>
      </c>
      <c r="T49" s="81"/>
      <c r="U49" s="80">
        <f ca="1">Q49-S49</f>
        <v>0</v>
      </c>
      <c r="V49" s="194"/>
      <c r="W49" s="80">
        <f ca="1">W45-W47</f>
        <v>0</v>
      </c>
      <c r="X49" s="80"/>
      <c r="Y49" s="80">
        <f ca="1">Y45-Y47</f>
        <v>0</v>
      </c>
      <c r="Z49" s="81"/>
      <c r="AA49" s="80">
        <f ca="1">W49-Y49</f>
        <v>0</v>
      </c>
      <c r="AB49" s="194"/>
      <c r="AC49" s="80">
        <f ca="1">AC45-AC47</f>
        <v>0</v>
      </c>
      <c r="AD49" s="80"/>
      <c r="AE49" s="80">
        <f ca="1">AE45-AE47</f>
        <v>0</v>
      </c>
      <c r="AF49" s="81"/>
      <c r="AG49" s="80">
        <f ca="1">AC49-AE49</f>
        <v>0</v>
      </c>
      <c r="AH49" s="194"/>
      <c r="AI49" s="80">
        <f ca="1">AI45-AI47</f>
        <v>0</v>
      </c>
      <c r="AJ49" s="80"/>
      <c r="AK49" s="80">
        <f ca="1">AK45-AK47</f>
        <v>0</v>
      </c>
      <c r="AL49" s="81"/>
      <c r="AM49" s="80">
        <f ca="1">AI49-AK49</f>
        <v>0</v>
      </c>
      <c r="AN49" s="194"/>
      <c r="AO49" s="80">
        <f ca="1">AO45-AO47</f>
        <v>0</v>
      </c>
      <c r="AP49" s="80"/>
      <c r="AQ49" s="80">
        <f ca="1">AQ45-AQ47</f>
        <v>0</v>
      </c>
      <c r="AR49" s="81"/>
      <c r="AS49" s="80">
        <f ca="1">AO49-AQ49</f>
        <v>0</v>
      </c>
      <c r="AT49" s="194"/>
      <c r="AU49" s="80">
        <f ca="1">AU45-AU47</f>
        <v>0</v>
      </c>
      <c r="AV49" s="80"/>
      <c r="AW49" s="80">
        <f ca="1">AW45-AW47</f>
        <v>0</v>
      </c>
      <c r="AX49" s="81"/>
      <c r="AY49" s="80">
        <f ca="1">AU49-AW49</f>
        <v>0</v>
      </c>
      <c r="AZ49" s="194"/>
      <c r="BA49" s="80">
        <f ca="1">BA45-BA47</f>
        <v>0</v>
      </c>
      <c r="BB49" s="80"/>
      <c r="BC49" s="80">
        <f ca="1">BC45-BC47</f>
        <v>0</v>
      </c>
      <c r="BD49" s="81"/>
      <c r="BE49" s="80">
        <f ca="1">BA49-BC49</f>
        <v>0</v>
      </c>
      <c r="BF49" s="194"/>
      <c r="BG49" s="80">
        <f ca="1">BG45-BG47</f>
        <v>0</v>
      </c>
      <c r="BH49" s="80"/>
      <c r="BI49" s="80">
        <f ca="1">BI45-BI47</f>
        <v>0</v>
      </c>
      <c r="BJ49" s="81"/>
      <c r="BK49" s="80">
        <f ca="1">BG49-BI49</f>
        <v>0</v>
      </c>
      <c r="BL49" s="194"/>
      <c r="BM49" s="80">
        <f ca="1">BM45-BM47</f>
        <v>0</v>
      </c>
      <c r="BN49" s="80"/>
      <c r="BO49" s="80">
        <f ca="1">BO45-BO47</f>
        <v>0</v>
      </c>
      <c r="BP49" s="81"/>
      <c r="BQ49" s="80">
        <f ca="1">BM49-BO49</f>
        <v>0</v>
      </c>
      <c r="BR49" s="194"/>
      <c r="BS49" s="194"/>
      <c r="BT49" s="80">
        <f ca="1">BT45-BT47</f>
        <v>0</v>
      </c>
      <c r="BU49" s="80"/>
      <c r="BV49" s="80">
        <f ca="1">BV45-BV47</f>
        <v>0</v>
      </c>
      <c r="BW49" s="81"/>
      <c r="BX49" s="80">
        <f ca="1">BT49-BV49</f>
        <v>0</v>
      </c>
      <c r="BY49" s="194"/>
      <c r="BZ49" s="194"/>
      <c r="CA49" s="80">
        <f ca="1">CA45-CA47</f>
        <v>0</v>
      </c>
      <c r="CB49" s="80"/>
      <c r="CC49" s="80">
        <f ca="1">CC45-CC47</f>
        <v>0</v>
      </c>
      <c r="CD49" s="81"/>
      <c r="CE49" s="80">
        <f ca="1">CA49-CC49</f>
        <v>0</v>
      </c>
      <c r="CF49" s="194"/>
      <c r="CG49" s="194"/>
      <c r="CH49" s="194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</row>
    <row r="50" spans="1:133">
      <c r="C50" s="54"/>
      <c r="D50" s="91"/>
      <c r="E50" s="45"/>
      <c r="F50" s="45"/>
      <c r="G50" s="46"/>
      <c r="H50" s="46"/>
      <c r="I50" s="46"/>
      <c r="J50" s="27"/>
      <c r="K50" s="45"/>
      <c r="L50" s="45"/>
      <c r="M50" s="46"/>
      <c r="N50" s="46"/>
      <c r="O50" s="46"/>
      <c r="P50" s="27"/>
      <c r="Q50" s="45"/>
      <c r="R50" s="45"/>
      <c r="S50" s="46"/>
      <c r="T50" s="46"/>
      <c r="U50" s="46"/>
      <c r="V50" s="27"/>
      <c r="W50" s="45"/>
      <c r="X50" s="45"/>
      <c r="Y50" s="46"/>
      <c r="Z50" s="46"/>
      <c r="AA50" s="46"/>
      <c r="AB50" s="27"/>
      <c r="AC50" s="45"/>
      <c r="AD50" s="45"/>
      <c r="AE50" s="46"/>
      <c r="AF50" s="46"/>
      <c r="AG50" s="46"/>
      <c r="AH50" s="27"/>
      <c r="AI50" s="45"/>
      <c r="AJ50" s="45"/>
      <c r="AK50" s="46"/>
      <c r="AL50" s="46"/>
      <c r="AM50" s="46"/>
      <c r="AN50" s="27"/>
      <c r="AO50" s="45"/>
      <c r="AP50" s="45"/>
      <c r="AQ50" s="46"/>
      <c r="AR50" s="46"/>
      <c r="AS50" s="46"/>
      <c r="AT50" s="27"/>
      <c r="AU50" s="45"/>
      <c r="AV50" s="45"/>
      <c r="AW50" s="46"/>
      <c r="AX50" s="46"/>
      <c r="AY50" s="46"/>
      <c r="AZ50" s="27"/>
      <c r="BA50" s="45"/>
      <c r="BB50" s="45"/>
      <c r="BC50" s="46"/>
      <c r="BD50" s="46"/>
      <c r="BE50" s="46"/>
      <c r="BF50" s="27"/>
      <c r="BG50" s="45"/>
      <c r="BH50" s="45"/>
      <c r="BI50" s="46"/>
      <c r="BJ50" s="46"/>
      <c r="BK50" s="46"/>
      <c r="BL50" s="27"/>
      <c r="BM50" s="45"/>
      <c r="BN50" s="45"/>
      <c r="BO50" s="46"/>
      <c r="BP50" s="46"/>
      <c r="BQ50" s="46"/>
      <c r="BR50" s="27"/>
      <c r="BS50" s="27"/>
      <c r="BT50" s="45"/>
      <c r="BU50" s="45"/>
      <c r="BV50" s="46"/>
      <c r="BW50" s="46"/>
      <c r="BX50" s="46"/>
      <c r="BY50" s="27"/>
      <c r="BZ50" s="27"/>
      <c r="CA50" s="45"/>
      <c r="CB50" s="45"/>
      <c r="CC50" s="46"/>
      <c r="CD50" s="46"/>
      <c r="CE50" s="46"/>
      <c r="CF50" s="27"/>
      <c r="CG50" s="27"/>
      <c r="CH50" s="27"/>
    </row>
    <row r="51" spans="1:133">
      <c r="C51" s="28"/>
      <c r="E51" s="45"/>
      <c r="F51" s="45"/>
      <c r="G51" s="46"/>
      <c r="H51" s="46"/>
      <c r="I51" s="46"/>
      <c r="J51" s="27"/>
      <c r="K51" s="45"/>
      <c r="L51" s="45"/>
      <c r="M51" s="46"/>
      <c r="N51" s="46"/>
      <c r="O51" s="46"/>
      <c r="P51" s="27"/>
      <c r="Q51" s="45"/>
      <c r="R51" s="45"/>
      <c r="S51" s="46"/>
      <c r="T51" s="46"/>
      <c r="U51" s="46"/>
      <c r="V51" s="27"/>
      <c r="W51" s="45"/>
      <c r="X51" s="45"/>
      <c r="Y51" s="46"/>
      <c r="Z51" s="46"/>
      <c r="AA51" s="46"/>
      <c r="AB51" s="27"/>
      <c r="AC51" s="45"/>
      <c r="AD51" s="45"/>
      <c r="AE51" s="46"/>
      <c r="AF51" s="46"/>
      <c r="AG51" s="46"/>
      <c r="AH51" s="27"/>
      <c r="AI51" s="45"/>
      <c r="AJ51" s="45"/>
      <c r="AK51" s="46"/>
      <c r="AL51" s="46"/>
      <c r="AM51" s="46"/>
      <c r="AN51" s="27"/>
      <c r="AO51" s="45"/>
      <c r="AP51" s="45"/>
      <c r="AQ51" s="46"/>
      <c r="AR51" s="46"/>
      <c r="AS51" s="46"/>
      <c r="AT51" s="27"/>
      <c r="AU51" s="45"/>
      <c r="AV51" s="45"/>
      <c r="AW51" s="46"/>
      <c r="AX51" s="46"/>
      <c r="AY51" s="46"/>
      <c r="AZ51" s="27"/>
      <c r="BA51" s="45"/>
      <c r="BB51" s="45"/>
      <c r="BC51" s="46"/>
      <c r="BD51" s="46"/>
      <c r="BE51" s="46"/>
      <c r="BF51" s="27"/>
      <c r="BG51" s="45"/>
      <c r="BH51" s="45"/>
      <c r="BI51" s="46"/>
      <c r="BJ51" s="46"/>
      <c r="BK51" s="46"/>
      <c r="BL51" s="27"/>
      <c r="BM51" s="45"/>
      <c r="BN51" s="45"/>
      <c r="BO51" s="46"/>
      <c r="BP51" s="46"/>
      <c r="BQ51" s="46"/>
      <c r="BR51" s="27"/>
      <c r="BS51" s="27"/>
      <c r="BT51" s="45"/>
      <c r="BU51" s="45"/>
      <c r="BV51" s="46"/>
      <c r="BW51" s="46"/>
      <c r="BX51" s="46"/>
      <c r="BY51" s="27"/>
      <c r="BZ51" s="27"/>
      <c r="CA51" s="31"/>
      <c r="CB51" s="31"/>
      <c r="CC51" s="28"/>
      <c r="CD51" s="28"/>
      <c r="CE51" s="28"/>
      <c r="CF51" s="27"/>
      <c r="CG51" s="27"/>
      <c r="CH51" s="27"/>
    </row>
    <row r="52" spans="1:133">
      <c r="C52" s="263" t="s">
        <v>419</v>
      </c>
      <c r="D52" s="126"/>
    </row>
    <row r="53" spans="1:133">
      <c r="C53" s="128" t="s">
        <v>42</v>
      </c>
      <c r="D53" s="264" t="str" cm="1">
        <f t="array" ref="D53">_xlfn.TEXTJOIN(";",TRUE,_xlfn.UNIQUE(IF(C53=Mapping!$N$5:'Mapping'!$N$5000,IFERROR(Mapping!$M$5:'Mapping'!$N$5000,""),""),FALSE,FALSE))</f>
        <v/>
      </c>
      <c r="E53" s="265">
        <f>IF(OR($D53="",E$2=0),0,_xll.ACCOUNTTURNOVER(cpy,"ACTUAL",$D53,,,,E$1,E$1))</f>
        <v>0</v>
      </c>
      <c r="F53" s="265"/>
      <c r="G53" s="265">
        <f>IF(OR($D53="",IsBudgets="No",E$2=0),0,_xll.ACCOUNTTURNOVER(cpy,"BUDGET",$D53,,,,E$1,E$1))</f>
        <v>0</v>
      </c>
      <c r="K53" s="265">
        <f>IF(OR($D53="",K$2=0),0,_xll.ACCOUNTTURNOVER(cpy,"ACTUAL",$D53,,,,K$1,K$1))</f>
        <v>0</v>
      </c>
      <c r="L53" s="265"/>
      <c r="M53" s="265">
        <f>IF(OR($D53="",IsBudgets="No",K$2=0),0,_xll.ACCOUNTTURNOVER(cpy,"BUDGET",$D53,,,,K$1,K$1))</f>
        <v>0</v>
      </c>
      <c r="Q53" s="265">
        <f>IF(OR($D53="",Q$2=0),0,_xll.ACCOUNTTURNOVER(cpy,"ACTUAL",$D53,,,,Q$1,Q$1))</f>
        <v>0</v>
      </c>
      <c r="R53" s="265"/>
      <c r="S53" s="265">
        <f>IF(OR($D53="",IsBudgets="No",Q$2=0),0,_xll.ACCOUNTTURNOVER(cpy,"BUDGET",$D53,,,,Q$1,Q$1))</f>
        <v>0</v>
      </c>
      <c r="W53" s="265">
        <f>IF(OR($D53="",W$2=0),0,_xll.ACCOUNTTURNOVER(cpy,"ACTUAL",$D53,,,,W$1,W$1))</f>
        <v>0</v>
      </c>
      <c r="X53" s="265"/>
      <c r="Y53" s="265">
        <f>IF(OR($D53="",IsBudgets="No",W$2=0),0,_xll.ACCOUNTTURNOVER(cpy,"BUDGET",$D53,,,,W$1,W$1))</f>
        <v>0</v>
      </c>
      <c r="AC53" s="265">
        <f>IF(OR($D53="",AC$2=0),0,_xll.ACCOUNTTURNOVER(cpy,"ACTUAL",$D53,,,,AC$1,AC$1))</f>
        <v>0</v>
      </c>
      <c r="AD53" s="265"/>
      <c r="AE53" s="265">
        <f>IF(OR($D53="",IsBudgets="No",AC$2=0),0,_xll.ACCOUNTTURNOVER(cpy,"BUDGET",$D53,,,,AC$1,AC$1))</f>
        <v>0</v>
      </c>
      <c r="AI53" s="265">
        <f>IF(OR($D53="",AI$2=0),0,_xll.ACCOUNTTURNOVER(cpy,"ACTUAL",$D53,,,,AI$1,AI$1))</f>
        <v>0</v>
      </c>
      <c r="AJ53" s="265"/>
      <c r="AK53" s="265">
        <f>IF(OR($D53="",IsBudgets="No",AI$2=0),0,_xll.ACCOUNTTURNOVER(cpy,"BUDGET",$D53,,,,AI$1,AI$1))</f>
        <v>0</v>
      </c>
      <c r="AO53" s="265">
        <f>IF(OR($D53="",AO$2=0),0,_xll.ACCOUNTTURNOVER(cpy,"ACTUAL",$D53,,,,AO$1,AO$1))</f>
        <v>0</v>
      </c>
      <c r="AP53" s="265"/>
      <c r="AQ53" s="265">
        <f>IF(OR($D53="",IsBudgets="No",AO$2=0),0,_xll.ACCOUNTTURNOVER(cpy,"BUDGET",$D53,,,,AO$1,AO$1))</f>
        <v>0</v>
      </c>
      <c r="AU53" s="265">
        <f>IF(OR($D53="",AU$2=0),0,_xll.ACCOUNTTURNOVER(cpy,"ACTUAL",$D53,,,,AU$1,AU$1))</f>
        <v>0</v>
      </c>
      <c r="AV53" s="265"/>
      <c r="AW53" s="265">
        <f>IF(OR($D53="",IsBudgets="No",AU$2=0),0,_xll.ACCOUNTTURNOVER(cpy,"BUDGET",$D53,,,,AU$1,AU$1))</f>
        <v>0</v>
      </c>
      <c r="BA53" s="265">
        <f>IF(OR($D53="",BA$2=0),0,_xll.ACCOUNTTURNOVER(cpy,"ACTUAL",$D53,,,,BA$1,BA$1))</f>
        <v>0</v>
      </c>
      <c r="BB53" s="265"/>
      <c r="BC53" s="265">
        <f>IF(OR($D53="",IsBudgets="No",BA$2=0),0,_xll.ACCOUNTTURNOVER(cpy,"BUDGET",$D53,,,,BA$1,BA$1))</f>
        <v>0</v>
      </c>
      <c r="BG53" s="265">
        <f>IF(OR($D53="",BG$2=0),0,_xll.ACCOUNTTURNOVER(cpy,"ACTUAL",$D53,,,,BG$1,BG$1))</f>
        <v>0</v>
      </c>
      <c r="BH53" s="265"/>
      <c r="BI53" s="265">
        <f>IF(OR($D53="",IsBudgets="No",BG$2=0),0,_xll.ACCOUNTTURNOVER(cpy,"BUDGET",$D53,,,,BG$1,BG$1))</f>
        <v>0</v>
      </c>
      <c r="BM53" s="265">
        <f>IF(OR($D53="",BM$2=0),0,_xll.ACCOUNTTURNOVER(cpy,"ACTUAL",$D53,,,,BM$1,BM$1))</f>
        <v>0</v>
      </c>
      <c r="BN53" s="265"/>
      <c r="BO53" s="265">
        <f>IF(OR($D53="",IsBudgets="No",BM$2=0),0,_xll.ACCOUNTTURNOVER(cpy,"BUDGET",$D53,,,,BM$1,BM$1))</f>
        <v>0</v>
      </c>
      <c r="BT53" s="265">
        <f>IF(OR($D53="",BT$2=0),0,_xll.ACCOUNTTURNOVER(cpy,"ACTUAL",$D53,,,,BT$1,BT$1))</f>
        <v>0</v>
      </c>
      <c r="BU53" s="265"/>
      <c r="BV53" s="265">
        <f>IF(OR($D53="",IsBudgets="No",BT$2=0),0,_xll.ACCOUNTTURNOVER(cpy,"BUDGET",$D53,,,,BT$1,BT$1))</f>
        <v>0</v>
      </c>
      <c r="CA53" s="265">
        <f>IF($D53="",0,_xll.ACCOUNTTURNOVER(cpy,"ACTUAL",$D53,,,,CA$1,CA$2))</f>
        <v>0</v>
      </c>
      <c r="CB53" s="265"/>
      <c r="CC53" s="265">
        <f>IF(OR($D53="",IsBudgets="No"),0,_xll.ACCOUNTTURNOVER(cpy,"BUDGET",$D53,,,,CA$1,CA$2))</f>
        <v>0</v>
      </c>
    </row>
    <row r="54" spans="1:133">
      <c r="C54" s="128" t="s">
        <v>56</v>
      </c>
      <c r="D54" s="264" t="str" cm="1">
        <f t="array" ref="D54">_xlfn.TEXTJOIN(";",TRUE,_xlfn.UNIQUE(IF(C54=Mapping!$N$5:'Mapping'!$N$5000,IFERROR(Mapping!$M$5:'Mapping'!$N$5000,""),""),FALSE,FALSE))</f>
        <v/>
      </c>
      <c r="E54" s="266">
        <f>IF(OR($D54="",E$2=0),0,_xll.ACCOUNTTURNOVER(cpy,"ACTUAL",$D54,,,,E$1,E$1))</f>
        <v>0</v>
      </c>
      <c r="F54" s="265"/>
      <c r="G54" s="266">
        <f>IF(OR($D54="",IsBudgets="No",,E$2=0),0,_xll.ACCOUNTTURNOVER(cpy,"BUDGET",$D54,,,,E$1,E$1))</f>
        <v>0</v>
      </c>
      <c r="K54" s="266">
        <f>IF(OR($D54="",K$2=0),0,_xll.ACCOUNTTURNOVER(cpy,"ACTUAL",$D54,,,,K$1,K$1))</f>
        <v>0</v>
      </c>
      <c r="L54" s="265"/>
      <c r="M54" s="266">
        <f>IF(OR($D54="",IsBudgets="No",,K$2=0),0,_xll.ACCOUNTTURNOVER(cpy,"BUDGET",$D54,,,,K$1,K$1))</f>
        <v>0</v>
      </c>
      <c r="Q54" s="266">
        <f>IF(OR($D54="",Q$2=0),0,_xll.ACCOUNTTURNOVER(cpy,"ACTUAL",$D54,,,,Q$1,Q$1))</f>
        <v>0</v>
      </c>
      <c r="R54" s="265"/>
      <c r="S54" s="266">
        <f>IF(OR($D54="",IsBudgets="No",,Q$2=0),0,_xll.ACCOUNTTURNOVER(cpy,"BUDGET",$D54,,,,Q$1,Q$1))</f>
        <v>0</v>
      </c>
      <c r="W54" s="266">
        <f>IF(OR($D54="",W$2=0),0,_xll.ACCOUNTTURNOVER(cpy,"ACTUAL",$D54,,,,W$1,W$1))</f>
        <v>0</v>
      </c>
      <c r="X54" s="265"/>
      <c r="Y54" s="266">
        <f>IF(OR($D54="",IsBudgets="No",,W$2=0),0,_xll.ACCOUNTTURNOVER(cpy,"BUDGET",$D54,,,,W$1,W$1))</f>
        <v>0</v>
      </c>
      <c r="AC54" s="266">
        <f>IF(OR($D54="",AC$2=0),0,_xll.ACCOUNTTURNOVER(cpy,"ACTUAL",$D54,,,,AC$1,AC$1))</f>
        <v>0</v>
      </c>
      <c r="AD54" s="265"/>
      <c r="AE54" s="266">
        <f>IF(OR($D54="",IsBudgets="No",,AC$2=0),0,_xll.ACCOUNTTURNOVER(cpy,"BUDGET",$D54,,,,AC$1,AC$1))</f>
        <v>0</v>
      </c>
      <c r="AI54" s="266">
        <f>IF(OR($D54="",AI$2=0),0,_xll.ACCOUNTTURNOVER(cpy,"ACTUAL",$D54,,,,AI$1,AI$1))</f>
        <v>0</v>
      </c>
      <c r="AJ54" s="265"/>
      <c r="AK54" s="266">
        <f>IF(OR($D54="",IsBudgets="No",,AI$2=0),0,_xll.ACCOUNTTURNOVER(cpy,"BUDGET",$D54,,,,AI$1,AI$1))</f>
        <v>0</v>
      </c>
      <c r="AO54" s="266">
        <f>IF(OR($D54="",AO$2=0),0,_xll.ACCOUNTTURNOVER(cpy,"ACTUAL",$D54,,,,AO$1,AO$1))</f>
        <v>0</v>
      </c>
      <c r="AP54" s="265"/>
      <c r="AQ54" s="266">
        <f>IF(OR($D54="",IsBudgets="No",,AO$2=0),0,_xll.ACCOUNTTURNOVER(cpy,"BUDGET",$D54,,,,AO$1,AO$1))</f>
        <v>0</v>
      </c>
      <c r="AU54" s="266">
        <f>IF(OR($D54="",AU$2=0),0,_xll.ACCOUNTTURNOVER(cpy,"ACTUAL",$D54,,,,AU$1,AU$1))</f>
        <v>0</v>
      </c>
      <c r="AV54" s="265"/>
      <c r="AW54" s="266">
        <f>IF(OR($D54="",IsBudgets="No",,AU$2=0),0,_xll.ACCOUNTTURNOVER(cpy,"BUDGET",$D54,,,,AU$1,AU$1))</f>
        <v>0</v>
      </c>
      <c r="BA54" s="266">
        <f>IF(OR($D54="",BA$2=0),0,_xll.ACCOUNTTURNOVER(cpy,"ACTUAL",$D54,,,,BA$1,BA$1))</f>
        <v>0</v>
      </c>
      <c r="BB54" s="265"/>
      <c r="BC54" s="266">
        <f>IF(OR($D54="",IsBudgets="No",,BA$2=0),0,_xll.ACCOUNTTURNOVER(cpy,"BUDGET",$D54,,,,BA$1,BA$1))</f>
        <v>0</v>
      </c>
      <c r="BG54" s="266">
        <f>IF(OR($D54="",BG$2=0),0,_xll.ACCOUNTTURNOVER(cpy,"ACTUAL",$D54,,,,BG$1,BG$1))</f>
        <v>0</v>
      </c>
      <c r="BH54" s="265"/>
      <c r="BI54" s="266">
        <f>IF(OR($D54="",IsBudgets="No",,BG$2=0),0,_xll.ACCOUNTTURNOVER(cpy,"BUDGET",$D54,,,,BG$1,BG$1))</f>
        <v>0</v>
      </c>
      <c r="BM54" s="266">
        <f>IF(OR($D54="",BM$2=0),0,_xll.ACCOUNTTURNOVER(cpy,"ACTUAL",$D54,,,,BM$1,BM$1))</f>
        <v>0</v>
      </c>
      <c r="BN54" s="265"/>
      <c r="BO54" s="266">
        <f>IF(OR($D54="",IsBudgets="No",,BM$2=0),0,_xll.ACCOUNTTURNOVER(cpy,"BUDGET",$D54,,,,BM$1,BM$1))</f>
        <v>0</v>
      </c>
      <c r="BT54" s="266">
        <f>IF(OR($D54="",BT$2=0),0,_xll.ACCOUNTTURNOVER(cpy,"ACTUAL",$D54,,,,BT$1,BT$1))</f>
        <v>0</v>
      </c>
      <c r="BU54" s="265"/>
      <c r="BV54" s="266">
        <f>IF(OR($D54="",IsBudgets="No",,BT$2=0),0,_xll.ACCOUNTTURNOVER(cpy,"BUDGET",$D54,,,,BT$1,BT$1))</f>
        <v>0</v>
      </c>
      <c r="CA54" s="266">
        <f>IF($D54="",0,_xll.ACCOUNTTURNOVER(cpy,"ACTUAL",$D54,,,,CA$1,CA$2))</f>
        <v>0</v>
      </c>
      <c r="CB54" s="265"/>
      <c r="CC54" s="266">
        <f>IF(OR($D54="",IsBudgets="No"),0,_xll.ACCOUNTTURNOVER(cpy,"BUDGET",$D54,,,,CA$1,CA$2))</f>
        <v>0</v>
      </c>
    </row>
    <row r="55" spans="1:133">
      <c r="C55" s="128" t="s">
        <v>420</v>
      </c>
      <c r="D55" s="128"/>
      <c r="E55" s="265">
        <f>IFERROR(E53-E54,0)</f>
        <v>0</v>
      </c>
      <c r="F55" s="265">
        <f t="shared" ref="F55" si="92">F53-F54</f>
        <v>0</v>
      </c>
      <c r="G55" s="265">
        <f>IFERROR(G53-G54,0)</f>
        <v>0</v>
      </c>
      <c r="K55" s="265">
        <f>IFERROR(K53-K54,0)</f>
        <v>0</v>
      </c>
      <c r="L55" s="265">
        <f t="shared" ref="L55" si="93">L53-L54</f>
        <v>0</v>
      </c>
      <c r="M55" s="265">
        <f>IFERROR(M53-M54,0)</f>
        <v>0</v>
      </c>
      <c r="Q55" s="265">
        <f>IFERROR(Q53-Q54,0)</f>
        <v>0</v>
      </c>
      <c r="R55" s="265">
        <f t="shared" ref="R55" si="94">R53-R54</f>
        <v>0</v>
      </c>
      <c r="S55" s="265">
        <f>IFERROR(S53-S54,0)</f>
        <v>0</v>
      </c>
      <c r="W55" s="265">
        <f>IFERROR(W53-W54,0)</f>
        <v>0</v>
      </c>
      <c r="X55" s="265">
        <f t="shared" ref="X55" si="95">X53-X54</f>
        <v>0</v>
      </c>
      <c r="Y55" s="265">
        <f>IFERROR(Y53-Y54,0)</f>
        <v>0</v>
      </c>
      <c r="AC55" s="265">
        <f>IFERROR(AC53-AC54,0)</f>
        <v>0</v>
      </c>
      <c r="AD55" s="265">
        <f t="shared" ref="AD55" si="96">AD53-AD54</f>
        <v>0</v>
      </c>
      <c r="AE55" s="265">
        <f>IFERROR(AE53-AE54,0)</f>
        <v>0</v>
      </c>
      <c r="AI55" s="265">
        <f>IFERROR(AI53-AI54,0)</f>
        <v>0</v>
      </c>
      <c r="AJ55" s="265">
        <f t="shared" ref="AJ55" si="97">AJ53-AJ54</f>
        <v>0</v>
      </c>
      <c r="AK55" s="265">
        <f>IFERROR(AK53-AK54,0)</f>
        <v>0</v>
      </c>
      <c r="AO55" s="265">
        <f>IFERROR(AO53-AO54,0)</f>
        <v>0</v>
      </c>
      <c r="AP55" s="265">
        <f t="shared" ref="AP55" si="98">AP53-AP54</f>
        <v>0</v>
      </c>
      <c r="AQ55" s="265">
        <f>IFERROR(AQ53-AQ54,0)</f>
        <v>0</v>
      </c>
      <c r="AU55" s="265">
        <f>IFERROR(AU53-AU54,0)</f>
        <v>0</v>
      </c>
      <c r="AV55" s="265">
        <f t="shared" ref="AV55" si="99">AV53-AV54</f>
        <v>0</v>
      </c>
      <c r="AW55" s="265">
        <f>IFERROR(AW53-AW54,0)</f>
        <v>0</v>
      </c>
      <c r="BA55" s="265">
        <f>IFERROR(BA53-BA54,0)</f>
        <v>0</v>
      </c>
      <c r="BB55" s="265">
        <f t="shared" ref="BB55" si="100">BB53-BB54</f>
        <v>0</v>
      </c>
      <c r="BC55" s="265">
        <f>IFERROR(BC53-BC54,0)</f>
        <v>0</v>
      </c>
      <c r="BG55" s="265">
        <f>IFERROR(BG53-BG54,0)</f>
        <v>0</v>
      </c>
      <c r="BH55" s="265">
        <f t="shared" ref="BH55" si="101">BH53-BH54</f>
        <v>0</v>
      </c>
      <c r="BI55" s="265">
        <f>IFERROR(BI53-BI54,0)</f>
        <v>0</v>
      </c>
      <c r="BM55" s="265">
        <f>IFERROR(BM53-BM54,0)</f>
        <v>0</v>
      </c>
      <c r="BN55" s="265">
        <f t="shared" ref="BN55" si="102">BN53-BN54</f>
        <v>0</v>
      </c>
      <c r="BO55" s="265">
        <f>IFERROR(BO53-BO54,0)</f>
        <v>0</v>
      </c>
      <c r="BT55" s="265">
        <f>IFERROR(BT53-BT54,0)</f>
        <v>0</v>
      </c>
      <c r="BU55" s="265">
        <f t="shared" ref="BU55" si="103">BU53-BU54</f>
        <v>0</v>
      </c>
      <c r="BV55" s="265">
        <f>IFERROR(BV53-BV54,0)</f>
        <v>0</v>
      </c>
      <c r="CA55" s="265">
        <f>IFERROR(CA53-CA54,0)</f>
        <v>0</v>
      </c>
      <c r="CB55" s="265">
        <f t="shared" ref="CB55" si="104">CB53-CB54</f>
        <v>0</v>
      </c>
      <c r="CC55" s="265">
        <f>IFERROR(CC53-CC54,0)</f>
        <v>0</v>
      </c>
    </row>
    <row r="56" spans="1:133">
      <c r="C56" s="128" t="s">
        <v>418</v>
      </c>
      <c r="D56" s="126"/>
      <c r="E56" s="268">
        <f ca="1">E49-E55</f>
        <v>0</v>
      </c>
      <c r="G56" s="268">
        <f ca="1">G49-G55</f>
        <v>0</v>
      </c>
      <c r="K56" s="268">
        <f ca="1">K49-K55</f>
        <v>0</v>
      </c>
      <c r="M56" s="268">
        <f ca="1">M49-M55</f>
        <v>0</v>
      </c>
      <c r="Q56" s="268">
        <f ca="1">Q49-Q55</f>
        <v>0</v>
      </c>
      <c r="S56" s="268">
        <f ca="1">S49-S55</f>
        <v>0</v>
      </c>
      <c r="W56" s="268">
        <f ca="1">W49-W55</f>
        <v>0</v>
      </c>
      <c r="Y56" s="268">
        <f ca="1">Y49-Y55</f>
        <v>0</v>
      </c>
      <c r="AC56" s="268">
        <f ca="1">AC49-AC55</f>
        <v>0</v>
      </c>
      <c r="AE56" s="268">
        <f ca="1">AE49-AE55</f>
        <v>0</v>
      </c>
      <c r="AI56" s="268">
        <f ca="1">AI49-AI55</f>
        <v>0</v>
      </c>
      <c r="AK56" s="268">
        <f ca="1">AK49-AK55</f>
        <v>0</v>
      </c>
      <c r="AO56" s="268">
        <f ca="1">AO49-AO55</f>
        <v>0</v>
      </c>
      <c r="AQ56" s="268">
        <f ca="1">AQ49-AQ55</f>
        <v>0</v>
      </c>
      <c r="AU56" s="268">
        <f ca="1">AU49-AU55</f>
        <v>0</v>
      </c>
      <c r="AW56" s="268">
        <f ca="1">AW49-AW55</f>
        <v>0</v>
      </c>
      <c r="BA56" s="268">
        <f ca="1">BA49-BA55</f>
        <v>0</v>
      </c>
      <c r="BC56" s="268">
        <f ca="1">BC49-BC55</f>
        <v>0</v>
      </c>
      <c r="BG56" s="268">
        <f ca="1">BG49-BG55</f>
        <v>0</v>
      </c>
      <c r="BI56" s="268">
        <f ca="1">BI49-BI55</f>
        <v>0</v>
      </c>
      <c r="BM56" s="268">
        <f ca="1">BM49-BM55</f>
        <v>0</v>
      </c>
      <c r="BO56" s="268">
        <f ca="1">BO49-BO55</f>
        <v>0</v>
      </c>
      <c r="BT56" s="268">
        <f ca="1">BT49-BT55</f>
        <v>0</v>
      </c>
      <c r="BV56" s="268">
        <f ca="1">BV49-BV55</f>
        <v>0</v>
      </c>
      <c r="CA56" s="268">
        <f ca="1">CA49-CA55</f>
        <v>0</v>
      </c>
      <c r="CC56" s="268">
        <f ca="1">CC49-CC55</f>
        <v>0</v>
      </c>
    </row>
  </sheetData>
  <mergeCells count="14">
    <mergeCell ref="E3:G3"/>
    <mergeCell ref="CA7:CE7"/>
    <mergeCell ref="AI7:AM7"/>
    <mergeCell ref="AO7:AS7"/>
    <mergeCell ref="BT7:BX7"/>
    <mergeCell ref="BG7:BK7"/>
    <mergeCell ref="BM7:BQ7"/>
    <mergeCell ref="BA7:BE7"/>
    <mergeCell ref="AU7:AY7"/>
    <mergeCell ref="E7:I7"/>
    <mergeCell ref="K7:O7"/>
    <mergeCell ref="Q7:U7"/>
    <mergeCell ref="W7:AA7"/>
    <mergeCell ref="AC7:AG7"/>
  </mergeCells>
  <hyperlinks>
    <hyperlink ref="K3:L3" location="'Profit &amp; Loss Summary'!AQ90" tooltip="Return to the mapping workings" display="RETURN TO MAPPING  SECTION" xr:uid="{9EFC1E74-B9BA-4A4E-81DD-BD569B571170}"/>
    <hyperlink ref="Q3:R3" location="'Profit &amp; Loss Summary'!AQ90" tooltip="Return to the mapping workings" display="RETURN TO MAPPING  SECTION" xr:uid="{EDC1CA81-FA77-4A27-A4D0-5A10DE808E3D}"/>
    <hyperlink ref="W3:X3" location="'Profit &amp; Loss Summary'!AQ90" tooltip="Return to the mapping workings" display="RETURN TO MAPPING  SECTION" xr:uid="{9B6031EC-D8AD-4418-B1DD-7BDBD1B06E72}"/>
    <hyperlink ref="AC3:AD3" location="'Profit &amp; Loss Summary'!AQ90" tooltip="Return to the mapping workings" display="RETURN TO MAPPING  SECTION" xr:uid="{3A2CB514-D316-4B29-AD80-15D6FF17B6BA}"/>
    <hyperlink ref="AI3:AJ3" location="'Profit &amp; Loss Summary'!AQ90" tooltip="Return to the mapping workings" display="RETURN TO MAPPING  SECTION" xr:uid="{F88D5709-2A69-476E-A8A1-3B3AF64268C4}"/>
    <hyperlink ref="AO3:AP3" location="'Profit &amp; Loss Summary'!AQ90" tooltip="Return to the mapping workings" display="RETURN TO MAPPING  SECTION" xr:uid="{1180173D-87B0-4F66-9736-AF571DD993B6}"/>
    <hyperlink ref="BT3:BU3" location="'Profit &amp; Loss Summary'!AQ90" tooltip="Return to the mapping workings" display="RETURN TO MAPPING  SECTION" xr:uid="{6615BADC-40A8-4B71-A11B-5A44E033BE50}"/>
    <hyperlink ref="BG3:BH3" location="'Profit &amp; Loss Summary'!AQ90" tooltip="Return to the mapping workings" display="RETURN TO MAPPING  SECTION" xr:uid="{24057B4B-E3CB-4D7A-883B-F3077E2BE277}"/>
    <hyperlink ref="BM3:BN3" location="'Profit &amp; Loss Summary'!AQ90" tooltip="Return to the mapping workings" display="RETURN TO MAPPING  SECTION" xr:uid="{BDFBCA91-7675-4B5D-94AD-1408D81792BF}"/>
    <hyperlink ref="BA3:BB3" location="'Profit &amp; Loss Summary'!AQ90" tooltip="Return to the mapping workings" display="RETURN TO MAPPING  SECTION" xr:uid="{107BB068-3097-40E5-8ACC-66E495F28378}"/>
    <hyperlink ref="AU3:AV3" location="'Profit &amp; Loss Summary'!AQ90" tooltip="Return to the mapping workings" display="RETURN TO MAPPING  SECTION" xr:uid="{300A155E-9005-44F4-BABB-CFE452944897}"/>
    <hyperlink ref="E3" location="Velixo_Mapping" tooltip="Return to the mapping workings" display="RETURN TO MAPPING  SECTION" xr:uid="{C72E373B-DFB6-416C-A5F1-BC738C6A2A8C}"/>
    <hyperlink ref="E3:G3" location="Mapping!B1" tooltip="Return to the mapping workings" display="RETURN TO MAPPING  SECTION" xr:uid="{BCD4E3C0-0AC6-4960-A42B-ABC32661B11B}"/>
  </hyperlinks>
  <pageMargins left="0.51181102362204722" right="0.11811023622047245" top="0.35433070866141736" bottom="0.74803149606299213" header="0.31496062992125984" footer="0.31496062992125984"/>
  <pageSetup paperSize="9" scale="80" fitToWidth="2" orientation="landscape" horizontalDpi="4294967293" verticalDpi="4294967293" r:id="rId1"/>
  <headerFooter>
    <oddFooter>&amp;L&amp;"-,Italic"&amp;10&amp;D, &amp;T&amp;R&amp;10Page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39577-2A70-4C58-8500-8A74CFA4DB3C}">
  <sheetPr codeName="Sheet4">
    <tabColor rgb="FF3354BF"/>
    <outlinePr summaryBelow="0"/>
    <pageSetUpPr autoPageBreaks="0"/>
  </sheetPr>
  <dimension ref="A1:M93"/>
  <sheetViews>
    <sheetView showGridLines="0" topLeftCell="B1" zoomScale="90" zoomScaleNormal="90" workbookViewId="0">
      <pane ySplit="8" topLeftCell="A9" activePane="bottomLeft" state="frozen"/>
      <selection activeCell="A2" sqref="A2"/>
      <selection pane="bottomLeft" activeCell="L3" sqref="L3"/>
    </sheetView>
  </sheetViews>
  <sheetFormatPr defaultColWidth="9" defaultRowHeight="15"/>
  <cols>
    <col min="1" max="1" width="7.42578125" style="5" hidden="1" customWidth="1"/>
    <col min="2" max="2" width="4.85546875" style="5" customWidth="1"/>
    <col min="3" max="3" width="33.5703125" style="5" bestFit="1" customWidth="1"/>
    <col min="4" max="4" width="20.7109375" style="5" bestFit="1" customWidth="1"/>
    <col min="5" max="5" width="3.140625" style="5" customWidth="1"/>
    <col min="6" max="6" width="19.7109375" style="5" bestFit="1" customWidth="1"/>
    <col min="7" max="7" width="17.85546875" style="5" bestFit="1" customWidth="1"/>
    <col min="8" max="8" width="18.7109375" style="17" bestFit="1" customWidth="1"/>
    <col min="9" max="9" width="1.140625" style="5" customWidth="1"/>
    <col min="10" max="10" width="17.42578125" style="17" bestFit="1" customWidth="1"/>
    <col min="11" max="11" width="3.7109375" style="5" customWidth="1"/>
    <col min="12" max="12" width="21.85546875" style="5" bestFit="1" customWidth="1"/>
    <col min="13" max="13" width="15.5703125" style="5" customWidth="1"/>
    <col min="14" max="16384" width="9" style="5"/>
  </cols>
  <sheetData>
    <row r="1" spans="1:13" hidden="1">
      <c r="A1" s="41"/>
      <c r="B1" s="41"/>
      <c r="C1" s="41"/>
      <c r="D1" s="36"/>
      <c r="E1" s="41"/>
      <c r="F1" s="35" t="str">
        <f>"01-"&amp;RIGHT(G1,4)</f>
        <v>01-ong.</v>
      </c>
      <c r="G1" s="35" t="str">
        <f>CurrPeriod</f>
        <v>03-Error! The source range has an element 'Connection 'Connection waiting to be created' not found in workbook.', which has 68 symbols; however, the pattern '??####' is only 6 symbol(s) long.</v>
      </c>
      <c r="H1" s="35" t="str">
        <f>G1</f>
        <v>03-Error! The source range has an element 'Connection 'Connection waiting to be created' not found in workbook.', which has 68 symbols; however, the pattern '??####' is only 6 symbol(s) long.</v>
      </c>
      <c r="J1" s="35" t="str">
        <f>G1</f>
        <v>03-Error! The source range has an element 'Connection 'Connection waiting to be created' not found in workbook.', which has 68 symbols; however, the pattern '??####' is only 6 symbol(s) long.</v>
      </c>
    </row>
    <row r="2" spans="1:13" ht="38.450000000000003" customHeight="1">
      <c r="A2" s="38"/>
      <c r="B2" s="38"/>
      <c r="C2" s="142">
        <f>Company</f>
        <v>0</v>
      </c>
      <c r="D2" s="38"/>
      <c r="E2" s="38"/>
      <c r="F2" s="38"/>
    </row>
    <row r="3" spans="1:13" ht="33.75">
      <c r="C3" s="141" t="s">
        <v>33</v>
      </c>
      <c r="D3" s="33"/>
      <c r="E3" s="33"/>
      <c r="F3" s="149" t="s">
        <v>262</v>
      </c>
      <c r="G3" s="33"/>
      <c r="H3" s="33"/>
      <c r="I3" s="33"/>
      <c r="J3" s="33"/>
      <c r="K3" s="33"/>
      <c r="L3" s="33"/>
      <c r="M3" s="33"/>
    </row>
    <row r="4" spans="1:13" ht="15.75">
      <c r="C4" s="8" t="str">
        <f ca="1">"for the period ending "&amp;IFERROR(CurrDate,"Still to be selected")</f>
        <v>for the period ending Still to be selected</v>
      </c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3" ht="14.45" customHeight="1" thickBot="1">
      <c r="C5" s="18"/>
      <c r="D5" s="37"/>
      <c r="E5" s="37"/>
      <c r="F5" s="37"/>
      <c r="G5" s="37"/>
      <c r="H5" s="37"/>
      <c r="I5" s="34"/>
      <c r="J5" s="37"/>
      <c r="K5" s="34"/>
      <c r="L5" s="34"/>
      <c r="M5" s="34"/>
    </row>
    <row r="6" spans="1:13" ht="9.9499999999999993" customHeight="1"/>
    <row r="7" spans="1:13" ht="15.75">
      <c r="D7" s="196"/>
      <c r="E7" s="121"/>
      <c r="F7" s="122" t="s">
        <v>121</v>
      </c>
      <c r="G7" s="122" t="s">
        <v>123</v>
      </c>
      <c r="H7" s="123" t="s">
        <v>125</v>
      </c>
      <c r="J7" s="154" t="e">
        <f ca="1">TEXT(CurrDate,"mmm yyyy")</f>
        <v>#N/A</v>
      </c>
    </row>
    <row r="8" spans="1:13" ht="19.149999999999999" customHeight="1">
      <c r="C8" s="121" t="s">
        <v>46</v>
      </c>
      <c r="D8" s="121"/>
      <c r="E8" s="121"/>
      <c r="F8" s="122" t="s">
        <v>122</v>
      </c>
      <c r="G8" s="122" t="s">
        <v>124</v>
      </c>
      <c r="H8" s="123" t="s">
        <v>122</v>
      </c>
      <c r="J8" s="118" t="s">
        <v>30</v>
      </c>
    </row>
    <row r="9" spans="1:13" ht="9.9499999999999993" customHeight="1">
      <c r="C9" s="8"/>
      <c r="D9" s="8"/>
      <c r="E9" s="8"/>
      <c r="F9" s="17"/>
      <c r="H9" s="19"/>
      <c r="J9" s="19"/>
    </row>
    <row r="10" spans="1:13">
      <c r="A10" t="s">
        <v>55</v>
      </c>
      <c r="C10" s="27" t="s">
        <v>29</v>
      </c>
      <c r="D10" s="125" t="str">
        <f t="shared" ref="D10:D15" ca="1" si="0">_xlfn.XLOOKUP($A10,FinalClasses,CustFinalClasses,"",0,1)</f>
        <v/>
      </c>
      <c r="E10" s="27"/>
      <c r="F10" s="113">
        <f ca="1">IF($D10="",0,_xll.ACCOUNTBEGINNINGBALANCE(cpy,"ACTUAL",$D10,,,,$F$1,))</f>
        <v>0</v>
      </c>
      <c r="G10" s="96">
        <f ca="1">IF($D10="",0,_xll.ACCOUNTTURNOVER(cpy,"ACTUAL",$D10,,,,$F$1,$G$1,))</f>
        <v>0</v>
      </c>
      <c r="H10" s="96">
        <f ca="1">IF($D10="",0,_xll.ACCOUNTENDINGBALANCE(cpy,"ACTUAL",$D10,,,,H$1))</f>
        <v>0</v>
      </c>
      <c r="I10" s="8"/>
      <c r="J10" s="96">
        <f ca="1">IF($D10="",0,_xll.ACCOUNTTURNOVER(cpy,"ACTUAL",$D10,,,,$J$1,$J$1,))</f>
        <v>0</v>
      </c>
      <c r="L10" s="6"/>
      <c r="M10" s="6"/>
    </row>
    <row r="11" spans="1:13">
      <c r="A11" t="s">
        <v>44</v>
      </c>
      <c r="C11" s="27" t="s">
        <v>53</v>
      </c>
      <c r="D11" s="125" t="str">
        <f t="shared" ca="1" si="0"/>
        <v/>
      </c>
      <c r="E11" s="27"/>
      <c r="F11" s="114">
        <f ca="1">IF($D11="",0,_xll.ACCOUNTBEGINNINGBALANCE(cpy,"ACTUAL",$D11,,,,$F$1,))</f>
        <v>0</v>
      </c>
      <c r="G11" s="97">
        <f ca="1">IF($D11="",0,_xll.ACCOUNTTURNOVER(cpy,"ACTUAL",$D11,,,,$F$1,$G$1,))</f>
        <v>0</v>
      </c>
      <c r="H11" s="97">
        <f ca="1">IF($D11="",0,_xll.ACCOUNTENDINGBALANCE(cpy,"ACTUAL",$D11,,,,H$1))</f>
        <v>0</v>
      </c>
      <c r="I11" s="8"/>
      <c r="J11" s="97">
        <f ca="1">IF($D11="",0,_xll.ACCOUNTTURNOVER(cpy,"ACTUAL",$D11,,,,$J$1,$J$1,))</f>
        <v>0</v>
      </c>
      <c r="L11" s="6"/>
      <c r="M11" s="6"/>
    </row>
    <row r="12" spans="1:13">
      <c r="A12" t="s">
        <v>173</v>
      </c>
      <c r="C12" s="27" t="s">
        <v>28</v>
      </c>
      <c r="D12" s="125" t="str">
        <f t="shared" ca="1" si="0"/>
        <v/>
      </c>
      <c r="E12" s="27"/>
      <c r="F12" s="114">
        <f ca="1">IF($D12="",0,_xll.ACCOUNTBEGINNINGBALANCE(cpy,"ACTUAL",$D12,,,,$F$1,))</f>
        <v>0</v>
      </c>
      <c r="G12" s="97">
        <f ca="1">IF($D12="",0,_xll.ACCOUNTTURNOVER(cpy,"ACTUAL",$D12,,,,$F$1,$G$1,))</f>
        <v>0</v>
      </c>
      <c r="H12" s="97">
        <f ca="1">IF($D12="",0,_xll.ACCOUNTENDINGBALANCE(cpy,"ACTUAL",$D12,,,,H$1))</f>
        <v>0</v>
      </c>
      <c r="I12" s="8"/>
      <c r="J12" s="97">
        <f ca="1">IF($D12="",0,_xll.ACCOUNTTURNOVER(cpy,"ACTUAL",$D12,,,,$J$1,$J$1,))</f>
        <v>0</v>
      </c>
      <c r="L12" s="6"/>
      <c r="M12" s="6"/>
    </row>
    <row r="13" spans="1:13">
      <c r="A13" t="s">
        <v>58</v>
      </c>
      <c r="C13" s="27" t="s">
        <v>59</v>
      </c>
      <c r="D13" s="125" t="str">
        <f t="shared" ca="1" si="0"/>
        <v/>
      </c>
      <c r="E13" s="27"/>
      <c r="F13" s="114">
        <f ca="1">IF($D13="",0,_xll.ACCOUNTBEGINNINGBALANCE(cpy,"ACTUAL",$D13,,,,$F$1,))</f>
        <v>0</v>
      </c>
      <c r="G13" s="97">
        <f ca="1">IF($D13="",0,_xll.ACCOUNTTURNOVER(cpy,"ACTUAL",$D13,,,,$F$1,$G$1,))</f>
        <v>0</v>
      </c>
      <c r="H13" s="97">
        <f ca="1">IF($D13="",0,_xll.ACCOUNTENDINGBALANCE(cpy,"ACTUAL",$D13,,,,H$1))</f>
        <v>0</v>
      </c>
      <c r="I13" s="8"/>
      <c r="J13" s="97">
        <f ca="1">IF($D13="",0,_xll.ACCOUNTTURNOVER(cpy,"ACTUAL",$D13,,,,$J$1,$J$1,))</f>
        <v>0</v>
      </c>
      <c r="L13" s="6"/>
      <c r="M13" s="6"/>
    </row>
    <row r="14" spans="1:13">
      <c r="A14" t="s">
        <v>106</v>
      </c>
      <c r="C14" s="27" t="s">
        <v>27</v>
      </c>
      <c r="D14" s="125" t="str">
        <f t="shared" ca="1" si="0"/>
        <v/>
      </c>
      <c r="E14" s="27"/>
      <c r="F14" s="114">
        <f ca="1">IF($D14="",0,_xll.ACCOUNTBEGINNINGBALANCE(cpy,"ACTUAL",$D14,,,,$F$1,))</f>
        <v>0</v>
      </c>
      <c r="G14" s="97">
        <f ca="1">IF($D14="",0,_xll.ACCOUNTTURNOVER(cpy,"ACTUAL",$D14,,,,$F$1,$G$1,))</f>
        <v>0</v>
      </c>
      <c r="H14" s="97">
        <f ca="1">IF($D14="",0,_xll.ACCOUNTENDINGBALANCE(cpy,"ACTUAL",$D14,,,,H$1))</f>
        <v>0</v>
      </c>
      <c r="I14" s="8"/>
      <c r="J14" s="97">
        <f ca="1">IF($D14="",0,_xll.ACCOUNTTURNOVER(cpy,"ACTUAL",$D14,,,,$J$1,$J$1,))</f>
        <v>0</v>
      </c>
      <c r="L14" s="6"/>
      <c r="M14" s="6"/>
    </row>
    <row r="15" spans="1:13">
      <c r="A15" t="s">
        <v>99</v>
      </c>
      <c r="C15" s="27" t="s">
        <v>100</v>
      </c>
      <c r="D15" s="125" t="str">
        <f t="shared" ca="1" si="0"/>
        <v/>
      </c>
      <c r="E15" s="27"/>
      <c r="F15" s="115">
        <f ca="1">IF($D15="",0,_xll.ACCOUNTBEGINNINGBALANCE(cpy,"ACTUAL",$D15,,,,$F$1,))</f>
        <v>0</v>
      </c>
      <c r="G15" s="98">
        <f ca="1">IF($D15="",0,_xll.ACCOUNTTURNOVER(cpy,"ACTUAL",$D15,,,,$F$1,$G$1,))</f>
        <v>0</v>
      </c>
      <c r="H15" s="98">
        <f ca="1">IF($D15="",0,_xll.ACCOUNTENDINGBALANCE(cpy,"ACTUAL",$D15,,,,H$1))</f>
        <v>0</v>
      </c>
      <c r="I15" s="8"/>
      <c r="J15" s="98">
        <f ca="1">IF($D15="",0,_xll.ACCOUNTTURNOVER(cpy,"ACTUAL",$D15,,,,$J$1,$J$1,))</f>
        <v>0</v>
      </c>
      <c r="L15" s="6"/>
      <c r="M15" s="6"/>
    </row>
    <row r="16" spans="1:13" ht="9.9499999999999993" customHeight="1">
      <c r="A16" s="247"/>
      <c r="C16" s="27"/>
      <c r="D16" s="248"/>
      <c r="E16" s="27"/>
      <c r="F16" s="95"/>
      <c r="G16" s="95"/>
      <c r="H16" s="93"/>
      <c r="J16" s="93"/>
      <c r="L16" s="6"/>
      <c r="M16" s="6"/>
    </row>
    <row r="17" spans="1:13">
      <c r="A17" s="247"/>
      <c r="C17" s="79" t="s">
        <v>26</v>
      </c>
      <c r="D17" s="249"/>
      <c r="E17" s="79"/>
      <c r="F17" s="94">
        <f ca="1">SUM(F10:F16)</f>
        <v>0</v>
      </c>
      <c r="G17" s="94">
        <f ca="1">SUM(G10:G16)</f>
        <v>0</v>
      </c>
      <c r="H17" s="94">
        <f ca="1">SUM(H10:H16)</f>
        <v>0</v>
      </c>
      <c r="J17" s="94">
        <f ca="1">SUM(J10:J16)</f>
        <v>0</v>
      </c>
      <c r="L17" s="6"/>
      <c r="M17" s="6"/>
    </row>
    <row r="18" spans="1:13" ht="9.9499999999999993" customHeight="1">
      <c r="A18" s="247"/>
      <c r="C18" s="27"/>
      <c r="D18" s="248"/>
      <c r="E18" s="27"/>
      <c r="F18" s="95"/>
      <c r="G18" s="95"/>
      <c r="H18" s="93"/>
      <c r="J18" s="93"/>
      <c r="L18" s="6"/>
      <c r="M18" s="6"/>
    </row>
    <row r="19" spans="1:13">
      <c r="A19" t="s">
        <v>86</v>
      </c>
      <c r="C19" s="27" t="s">
        <v>25</v>
      </c>
      <c r="D19" s="125" t="str">
        <f ca="1">_xlfn.XLOOKUP($A19,FinalClasses,CustFinalClasses,"",0,1)</f>
        <v/>
      </c>
      <c r="E19" s="27"/>
      <c r="F19" s="113">
        <f ca="1">IF($D19="",0,_xll.ACCOUNTBEGINNINGBALANCE(cpy,"ACTUAL",$D19,,,,$F$1,))</f>
        <v>0</v>
      </c>
      <c r="G19" s="96">
        <f ca="1">IF($D19="",0,_xll.ACCOUNTTURNOVER(cpy,"ACTUAL",$D19,,,,$F$1,$G$1,))</f>
        <v>0</v>
      </c>
      <c r="H19" s="96">
        <f ca="1">IF($D19="",0,_xll.ACCOUNTENDINGBALANCE(cpy,"ACTUAL",$D19,,,,H$1))</f>
        <v>0</v>
      </c>
      <c r="I19" s="8"/>
      <c r="J19" s="96">
        <f ca="1">IF($D19="",0,_xll.ACCOUNTTURNOVER(cpy,"ACTUAL",$D19,,,,$J$1,$J$1,))</f>
        <v>0</v>
      </c>
      <c r="L19" s="6"/>
      <c r="M19" s="6"/>
    </row>
    <row r="20" spans="1:13">
      <c r="A20" t="s">
        <v>60</v>
      </c>
      <c r="C20" s="27" t="s">
        <v>172</v>
      </c>
      <c r="D20" s="125" t="str">
        <f ca="1">_xlfn.XLOOKUP($A20,FinalClasses,CustFinalClasses,"",0,1)</f>
        <v/>
      </c>
      <c r="E20" s="27"/>
      <c r="F20" s="114">
        <f ca="1">IF($D20="",0,_xll.ACCOUNTBEGINNINGBALANCE(cpy,"ACTUAL",$D20,,,,$F$1,))</f>
        <v>0</v>
      </c>
      <c r="G20" s="97">
        <f ca="1">IF($D20="",0,_xll.ACCOUNTTURNOVER(cpy,"ACTUAL",$D20,,,,$F$1,$G$1,))</f>
        <v>0</v>
      </c>
      <c r="H20" s="97">
        <f ca="1">IF($D20="",0,_xll.ACCOUNTENDINGBALANCE(cpy,"ACTUAL",$D20,,,,H$1))</f>
        <v>0</v>
      </c>
      <c r="I20" s="8"/>
      <c r="J20" s="97">
        <f ca="1">IF($D20="",0,_xll.ACCOUNTTURNOVER(cpy,"ACTUAL",$D20,,,,$J$1,$J$1,))</f>
        <v>0</v>
      </c>
      <c r="L20" s="6"/>
      <c r="M20" s="6"/>
    </row>
    <row r="21" spans="1:13">
      <c r="A21" t="s">
        <v>88</v>
      </c>
      <c r="C21" s="27" t="s">
        <v>89</v>
      </c>
      <c r="D21" s="125" t="str">
        <f ca="1">_xlfn.XLOOKUP($A21,FinalClasses,CustFinalClasses,"",0,1)</f>
        <v/>
      </c>
      <c r="E21" s="27"/>
      <c r="F21" s="114">
        <f ca="1">IF($D21="",0,_xll.ACCOUNTBEGINNINGBALANCE(cpy,"ACTUAL",$D21,,,,$F$1,))</f>
        <v>0</v>
      </c>
      <c r="G21" s="97">
        <f ca="1">IF($D21="",0,_xll.ACCOUNTTURNOVER(cpy,"ACTUAL",$D21,,,,$F$1,$G$1,))</f>
        <v>0</v>
      </c>
      <c r="H21" s="97">
        <f ca="1">IF($D21="",0,_xll.ACCOUNTENDINGBALANCE(cpy,"ACTUAL",$D21,,,,H$1))</f>
        <v>0</v>
      </c>
      <c r="I21" s="8"/>
      <c r="J21" s="97">
        <f ca="1">IF($D21="",0,_xll.ACCOUNTTURNOVER(cpy,"ACTUAL",$D21,,,,$J$1,$J$1,))</f>
        <v>0</v>
      </c>
      <c r="L21" s="6"/>
      <c r="M21" s="6"/>
    </row>
    <row r="22" spans="1:13">
      <c r="A22" t="s">
        <v>101</v>
      </c>
      <c r="C22" s="27" t="s">
        <v>102</v>
      </c>
      <c r="D22" s="125" t="str">
        <f ca="1">_xlfn.XLOOKUP($A22,FinalClasses,CustFinalClasses,"",0,1)</f>
        <v/>
      </c>
      <c r="E22" s="27"/>
      <c r="F22" s="114">
        <f ca="1">IF($D22="",0,_xll.ACCOUNTBEGINNINGBALANCE(cpy,"ACTUAL",$D22,,,,$F$1,))</f>
        <v>0</v>
      </c>
      <c r="G22" s="97">
        <f ca="1">IF($D22="",0,_xll.ACCOUNTTURNOVER(cpy,"ACTUAL",$D22,,,,$F$1,$G$1,))</f>
        <v>0</v>
      </c>
      <c r="H22" s="97">
        <f ca="1">IF($D22="",0,_xll.ACCOUNTENDINGBALANCE(cpy,"ACTUAL",$D22,,,,H$1))</f>
        <v>0</v>
      </c>
      <c r="I22" s="8"/>
      <c r="J22" s="97">
        <f ca="1">IF($D22="",0,_xll.ACCOUNTTURNOVER(cpy,"ACTUAL",$D22,,,,$J$1,$J$1,))</f>
        <v>0</v>
      </c>
      <c r="L22" s="6"/>
      <c r="M22" s="6"/>
    </row>
    <row r="23" spans="1:13">
      <c r="A23" t="s">
        <v>370</v>
      </c>
      <c r="C23" s="27" t="s">
        <v>31</v>
      </c>
      <c r="D23" s="125" t="str">
        <f>_xlfn.XLOOKUP($A23,FinalClasses,CustFinalClasses,"",0,1)</f>
        <v/>
      </c>
      <c r="E23" s="27"/>
      <c r="F23" s="115">
        <f>IF($D23="",0,_xll.ACCOUNTBEGINNINGBALANCE(cpy,"ACTUAL",$D23,,,,$F$1,))</f>
        <v>0</v>
      </c>
      <c r="G23" s="98">
        <f>IF($D23="",0,_xll.ACCOUNTTURNOVER(cpy,"ACTUAL",$D23,,,,$F$1,$G$1,))</f>
        <v>0</v>
      </c>
      <c r="H23" s="98">
        <f>IF($D23="",0,_xll.ACCOUNTENDINGBALANCE(cpy,"ACTUAL",$D23,,,,H$1))</f>
        <v>0</v>
      </c>
      <c r="I23" s="8"/>
      <c r="J23" s="98">
        <f>IF($D23="",0,_xll.ACCOUNTTURNOVER(cpy,"ACTUAL",$D23,,,,$J$1,$J$1,))</f>
        <v>0</v>
      </c>
      <c r="L23" s="6"/>
      <c r="M23" s="6"/>
    </row>
    <row r="24" spans="1:13" ht="9.9499999999999993" customHeight="1">
      <c r="A24" s="247"/>
      <c r="C24" s="27"/>
      <c r="D24" s="248"/>
      <c r="E24" s="27"/>
      <c r="F24" s="95"/>
      <c r="G24" s="95"/>
      <c r="H24" s="93"/>
      <c r="J24" s="93"/>
      <c r="L24" s="6"/>
      <c r="M24" s="6"/>
    </row>
    <row r="25" spans="1:13">
      <c r="A25" s="247"/>
      <c r="C25" s="79" t="s">
        <v>24</v>
      </c>
      <c r="D25" s="249"/>
      <c r="E25" s="79"/>
      <c r="F25" s="94">
        <f ca="1">SUM(F19:F24)</f>
        <v>0</v>
      </c>
      <c r="G25" s="94">
        <f ca="1">SUM(G19:G24)</f>
        <v>0</v>
      </c>
      <c r="H25" s="94">
        <f ca="1">SUM(H19:H24)</f>
        <v>0</v>
      </c>
      <c r="J25" s="94">
        <f ca="1">SUM(J19:J24)</f>
        <v>0</v>
      </c>
      <c r="L25" s="6"/>
      <c r="M25" s="6"/>
    </row>
    <row r="26" spans="1:13" ht="9.9499999999999993" customHeight="1">
      <c r="A26" s="247"/>
      <c r="C26" s="27"/>
      <c r="D26" s="248"/>
      <c r="E26" s="27"/>
      <c r="F26" s="93"/>
      <c r="G26" s="93"/>
      <c r="H26" s="93"/>
      <c r="J26" s="93"/>
      <c r="L26" s="6"/>
      <c r="M26" s="6"/>
    </row>
    <row r="27" spans="1:13">
      <c r="A27" s="247"/>
      <c r="C27" s="79" t="s">
        <v>23</v>
      </c>
      <c r="D27" s="249"/>
      <c r="E27" s="79"/>
      <c r="F27" s="94">
        <f ca="1">+F17+F25</f>
        <v>0</v>
      </c>
      <c r="G27" s="94">
        <f ca="1">+G17+G25</f>
        <v>0</v>
      </c>
      <c r="H27" s="94">
        <f ca="1">SUM(H17,H25)</f>
        <v>0</v>
      </c>
      <c r="J27" s="94">
        <f ca="1">SUM(J17,J25)</f>
        <v>0</v>
      </c>
      <c r="L27" s="39"/>
      <c r="M27" s="39"/>
    </row>
    <row r="28" spans="1:13" ht="9.9499999999999993" customHeight="1">
      <c r="A28" s="247"/>
      <c r="C28" s="27"/>
      <c r="D28" s="248"/>
      <c r="E28" s="27"/>
      <c r="F28" s="95"/>
      <c r="G28" s="95"/>
      <c r="H28" s="93"/>
      <c r="J28" s="93"/>
      <c r="L28" s="39"/>
      <c r="M28" s="39"/>
    </row>
    <row r="29" spans="1:13">
      <c r="A29" t="s">
        <v>45</v>
      </c>
      <c r="C29" s="27" t="s">
        <v>52</v>
      </c>
      <c r="D29" s="125" t="str">
        <f t="shared" ref="D29:D34" ca="1" si="1">_xlfn.XLOOKUP($A29,FinalClasses,CustFinalClasses,"",0,1)</f>
        <v/>
      </c>
      <c r="E29" s="27"/>
      <c r="F29" s="113">
        <f ca="1">IF($D29="",0,_xll.ACCOUNTBEGINNINGBALANCE(cpy,"ACTUAL",$D29,,,,$F$1,))</f>
        <v>0</v>
      </c>
      <c r="G29" s="96">
        <f ca="1">IF($D29="",0,_xll.ACCOUNTTURNOVER(cpy,"ACTUAL",$D29,,,,$F$1,$G$1,))</f>
        <v>0</v>
      </c>
      <c r="H29" s="96">
        <f ca="1">IF($D29="",0,_xll.ACCOUNTENDINGBALANCE(cpy,"ACTUAL",$D29,,,,H$1))</f>
        <v>0</v>
      </c>
      <c r="I29" s="8"/>
      <c r="J29" s="96">
        <f ca="1">IF($D29="",0,_xll.ACCOUNTTURNOVER(cpy,"ACTUAL",$D29,,,,$J$1,$J$1,))</f>
        <v>0</v>
      </c>
      <c r="L29" s="39"/>
      <c r="M29" s="39"/>
    </row>
    <row r="30" spans="1:13">
      <c r="A30" t="s">
        <v>114</v>
      </c>
      <c r="C30" s="27" t="s">
        <v>174</v>
      </c>
      <c r="D30" s="125" t="str">
        <f t="shared" ca="1" si="1"/>
        <v/>
      </c>
      <c r="E30" s="27"/>
      <c r="F30" s="114">
        <f ca="1">IF($D30="",0,_xll.ACCOUNTBEGINNINGBALANCE(cpy,"ACTUAL",$D30,,,,$F$1,))</f>
        <v>0</v>
      </c>
      <c r="G30" s="97">
        <f ca="1">IF($D30="",0,_xll.ACCOUNTTURNOVER(cpy,"ACTUAL",$D30,,,,$F$1,$G$1,))</f>
        <v>0</v>
      </c>
      <c r="H30" s="97">
        <f ca="1">IF($D30="",0,_xll.ACCOUNTENDINGBALANCE(cpy,"ACTUAL",$D30,,,,H$1))</f>
        <v>0</v>
      </c>
      <c r="I30" s="8"/>
      <c r="J30" s="97">
        <f ca="1">IF($D30="",0,_xll.ACCOUNTTURNOVER(cpy,"ACTUAL",$D30,,,,$J$1,$J$1,))</f>
        <v>0</v>
      </c>
      <c r="L30" s="39"/>
      <c r="M30" s="39"/>
    </row>
    <row r="31" spans="1:13">
      <c r="A31" t="s">
        <v>113</v>
      </c>
      <c r="C31" s="27" t="s">
        <v>175</v>
      </c>
      <c r="D31" s="125" t="str">
        <f t="shared" ca="1" si="1"/>
        <v/>
      </c>
      <c r="E31" s="27"/>
      <c r="F31" s="114">
        <f ca="1">IF($D31="",0,_xll.ACCOUNTBEGINNINGBALANCE(cpy,"ACTUAL",$D31,,,,$F$1,))</f>
        <v>0</v>
      </c>
      <c r="G31" s="97">
        <f ca="1">IF($D31="",0,_xll.ACCOUNTTURNOVER(cpy,"ACTUAL",$D31,,,,$F$1,$G$1,))</f>
        <v>0</v>
      </c>
      <c r="H31" s="97">
        <f ca="1">IF($D31="",0,_xll.ACCOUNTENDINGBALANCE(cpy,"ACTUAL",$D31,,,,H$1))</f>
        <v>0</v>
      </c>
      <c r="I31" s="8"/>
      <c r="J31" s="97">
        <f ca="1">IF($D31="",0,_xll.ACCOUNTTURNOVER(cpy,"ACTUAL",$D31,,,,$J$1,$J$1,))</f>
        <v>0</v>
      </c>
      <c r="L31" s="39"/>
      <c r="M31" s="39"/>
    </row>
    <row r="32" spans="1:13">
      <c r="A32" t="s">
        <v>96</v>
      </c>
      <c r="C32" s="27" t="s">
        <v>22</v>
      </c>
      <c r="D32" s="125" t="str">
        <f t="shared" ca="1" si="1"/>
        <v/>
      </c>
      <c r="E32" s="27"/>
      <c r="F32" s="114">
        <f ca="1">IF($D32="",0,_xll.ACCOUNTBEGINNINGBALANCE(cpy,"ACTUAL",$D32,,,,$F$1,))</f>
        <v>0</v>
      </c>
      <c r="G32" s="97">
        <f ca="1">IF($D32="",0,_xll.ACCOUNTTURNOVER(cpy,"ACTUAL",$D32,,,,$F$1,$G$1,))</f>
        <v>0</v>
      </c>
      <c r="H32" s="97">
        <f ca="1">IF($D32="",0,_xll.ACCOUNTENDINGBALANCE(cpy,"ACTUAL",$D32,,,,H$1))</f>
        <v>0</v>
      </c>
      <c r="I32" s="8"/>
      <c r="J32" s="97">
        <f ca="1">IF($D32="",0,_xll.ACCOUNTTURNOVER(cpy,"ACTUAL",$D32,,,,$J$1,$J$1,))</f>
        <v>0</v>
      </c>
      <c r="L32" s="39"/>
      <c r="M32" s="39"/>
    </row>
    <row r="33" spans="1:13">
      <c r="A33" t="s">
        <v>115</v>
      </c>
      <c r="C33" s="27" t="s">
        <v>116</v>
      </c>
      <c r="D33" s="125" t="str">
        <f t="shared" ca="1" si="1"/>
        <v/>
      </c>
      <c r="E33" s="27"/>
      <c r="F33" s="114">
        <f ca="1">IF($D33="",0,_xll.ACCOUNTBEGINNINGBALANCE(cpy,"ACTUAL",$D33,,,,$F$1,))</f>
        <v>0</v>
      </c>
      <c r="G33" s="97">
        <f ca="1">IF($D33="",0,_xll.ACCOUNTTURNOVER(cpy,"ACTUAL",$D33,,,,$F$1,$G$1,))</f>
        <v>0</v>
      </c>
      <c r="H33" s="97">
        <f ca="1">IF($D33="",0,_xll.ACCOUNTENDINGBALANCE(cpy,"ACTUAL",$D33,,,,H$1))</f>
        <v>0</v>
      </c>
      <c r="I33" s="8"/>
      <c r="J33" s="97">
        <f ca="1">IF($D33="",0,_xll.ACCOUNTTURNOVER(cpy,"ACTUAL",$D33,,,,$J$1,$J$1,))</f>
        <v>0</v>
      </c>
      <c r="L33" s="39"/>
      <c r="M33" s="39"/>
    </row>
    <row r="34" spans="1:13">
      <c r="A34" t="s">
        <v>57</v>
      </c>
      <c r="C34" s="27" t="s">
        <v>176</v>
      </c>
      <c r="D34" s="125" t="str">
        <f t="shared" ca="1" si="1"/>
        <v/>
      </c>
      <c r="E34" s="27"/>
      <c r="F34" s="115">
        <f ca="1">IF($D34="",0,_xll.ACCOUNTBEGINNINGBALANCE(cpy,"ACTUAL",$D34,,,,$F$1,))</f>
        <v>0</v>
      </c>
      <c r="G34" s="98">
        <f ca="1">IF($D34="",0,_xll.ACCOUNTTURNOVER(cpy,"ACTUAL",$D34,,,,$F$1,$G$1,))</f>
        <v>0</v>
      </c>
      <c r="H34" s="98">
        <f ca="1">IF($D34="",0,_xll.ACCOUNTENDINGBALANCE(cpy,"ACTUAL",$D34,,,,H$1))</f>
        <v>0</v>
      </c>
      <c r="I34" s="116"/>
      <c r="J34" s="98">
        <f ca="1">IF($D34="",0,_xll.ACCOUNTTURNOVER(cpy,"ACTUAL",$D34,,,,$J$1,$J$1,))</f>
        <v>0</v>
      </c>
      <c r="L34" s="39"/>
      <c r="M34" s="39"/>
    </row>
    <row r="35" spans="1:13" s="8" customFormat="1" ht="4.9000000000000004" customHeight="1">
      <c r="A35" s="247"/>
      <c r="C35" s="27"/>
      <c r="D35" s="125"/>
      <c r="E35" s="27"/>
      <c r="F35" s="43"/>
      <c r="G35" s="43"/>
      <c r="H35" s="43"/>
      <c r="J35" s="43"/>
      <c r="L35" s="106"/>
      <c r="M35" s="106"/>
    </row>
    <row r="36" spans="1:13" ht="9.9499999999999993" customHeight="1">
      <c r="A36" s="247"/>
      <c r="C36" s="27"/>
      <c r="D36" s="248"/>
      <c r="E36" s="27"/>
      <c r="F36" s="95"/>
      <c r="G36" s="95"/>
      <c r="H36" s="93"/>
      <c r="J36" s="93"/>
      <c r="L36" s="39"/>
      <c r="M36" s="39"/>
    </row>
    <row r="37" spans="1:13">
      <c r="A37" s="247"/>
      <c r="C37" s="79" t="s">
        <v>21</v>
      </c>
      <c r="D37" s="249"/>
      <c r="E37" s="79"/>
      <c r="F37" s="94">
        <f ca="1">SUM(F29:F36)</f>
        <v>0</v>
      </c>
      <c r="G37" s="94">
        <f ca="1">SUM(G29:G36)</f>
        <v>0</v>
      </c>
      <c r="H37" s="94">
        <f ca="1">SUM(H29:H36)</f>
        <v>0</v>
      </c>
      <c r="J37" s="94">
        <f ca="1">SUM(J29:J36)</f>
        <v>0</v>
      </c>
      <c r="L37" s="39"/>
      <c r="M37" s="39"/>
    </row>
    <row r="38" spans="1:13">
      <c r="A38" s="247"/>
      <c r="C38" s="27"/>
      <c r="D38" s="248"/>
      <c r="E38" s="27"/>
      <c r="F38" s="95"/>
      <c r="G38" s="95"/>
      <c r="H38" s="93"/>
      <c r="J38" s="93"/>
      <c r="L38" s="39"/>
      <c r="M38" s="39"/>
    </row>
    <row r="39" spans="1:13">
      <c r="A39" t="s">
        <v>104</v>
      </c>
      <c r="C39" s="27" t="s">
        <v>177</v>
      </c>
      <c r="D39" s="125" t="str">
        <f ca="1">_xlfn.XLOOKUP($A39,FinalClasses,CustFinalClasses,"",0,1)</f>
        <v/>
      </c>
      <c r="E39" s="27"/>
      <c r="F39" s="105">
        <f ca="1">IF($D39="",0,_xll.ACCOUNTBEGINNINGBALANCE(cpy,"ACTUAL",$D39,,,,$F$1,))</f>
        <v>0</v>
      </c>
      <c r="G39" s="105">
        <f ca="1">IF($D39="",0,_xll.ACCOUNTTURNOVER(cpy,"ACTUAL",$D39,,,,$F$1,$G$1,))</f>
        <v>0</v>
      </c>
      <c r="H39" s="105">
        <f ca="1">IF($D39="",0,_xll.ACCOUNTENDINGBALANCE(cpy,"ACTUAL",$D39,,,,H$1))</f>
        <v>0</v>
      </c>
      <c r="I39" s="8"/>
      <c r="J39" s="105">
        <f ca="1">IF($D39="",0,_xll.ACCOUNTTURNOVER(cpy,"ACTUAL",$D39,,,,$J$1,$J$1,))</f>
        <v>0</v>
      </c>
      <c r="L39" s="39"/>
      <c r="M39" s="39"/>
    </row>
    <row r="40" spans="1:13" ht="6.6" customHeight="1">
      <c r="A40" s="247"/>
      <c r="C40" s="27"/>
      <c r="D40" s="248"/>
      <c r="E40" s="27"/>
      <c r="F40" s="95"/>
      <c r="G40" s="95"/>
      <c r="H40" s="93"/>
      <c r="J40" s="93"/>
      <c r="L40" s="39"/>
      <c r="M40" s="39"/>
    </row>
    <row r="41" spans="1:13">
      <c r="A41" s="247"/>
      <c r="C41" s="79" t="s">
        <v>20</v>
      </c>
      <c r="D41" s="249"/>
      <c r="E41" s="79"/>
      <c r="F41" s="94">
        <f ca="1">SUM(F39:F40)</f>
        <v>0</v>
      </c>
      <c r="G41" s="94">
        <f ca="1">SUM(G39:G40)</f>
        <v>0</v>
      </c>
      <c r="H41" s="94">
        <f ca="1">SUM(H38:H40)</f>
        <v>0</v>
      </c>
      <c r="J41" s="94">
        <f ca="1">SUM(J38:J40)</f>
        <v>0</v>
      </c>
      <c r="L41" s="39"/>
      <c r="M41" s="39"/>
    </row>
    <row r="42" spans="1:13">
      <c r="A42" s="247"/>
      <c r="C42" s="27"/>
      <c r="D42" s="248"/>
      <c r="E42" s="27"/>
      <c r="F42" s="93"/>
      <c r="G42" s="93"/>
      <c r="H42" s="93"/>
      <c r="J42" s="93"/>
      <c r="L42" s="39"/>
      <c r="M42" s="39"/>
    </row>
    <row r="43" spans="1:13">
      <c r="A43" s="247"/>
      <c r="C43" s="79" t="s">
        <v>19</v>
      </c>
      <c r="D43" s="249"/>
      <c r="E43" s="79"/>
      <c r="F43" s="94">
        <f ca="1">SUM(F37,F41)</f>
        <v>0</v>
      </c>
      <c r="G43" s="94">
        <f ca="1">SUM(G37,G41)</f>
        <v>0</v>
      </c>
      <c r="H43" s="94">
        <f ca="1">SUM(H37,H41)</f>
        <v>0</v>
      </c>
      <c r="J43" s="94">
        <f ca="1">SUM(J37,J41)</f>
        <v>0</v>
      </c>
      <c r="L43" s="39"/>
      <c r="M43" s="39"/>
    </row>
    <row r="44" spans="1:13" ht="14.45" customHeight="1">
      <c r="A44" s="247"/>
      <c r="C44" s="27"/>
      <c r="D44" s="248"/>
      <c r="E44" s="27"/>
      <c r="F44" s="93"/>
      <c r="G44" s="93"/>
      <c r="H44" s="93"/>
      <c r="J44" s="93"/>
      <c r="L44" s="39"/>
      <c r="M44" s="39"/>
    </row>
    <row r="45" spans="1:13">
      <c r="A45" s="247"/>
      <c r="C45" s="99" t="s">
        <v>18</v>
      </c>
      <c r="D45" s="250"/>
      <c r="E45" s="99"/>
      <c r="F45" s="80">
        <f ca="1">+F27-F43</f>
        <v>0</v>
      </c>
      <c r="G45" s="80">
        <f ca="1">+G27-G43</f>
        <v>0</v>
      </c>
      <c r="H45" s="80">
        <f ca="1">H27-H43</f>
        <v>0</v>
      </c>
      <c r="J45" s="80">
        <f ca="1">J27-J43</f>
        <v>0</v>
      </c>
      <c r="L45" s="39"/>
      <c r="M45" s="39"/>
    </row>
    <row r="46" spans="1:13" ht="9.9499999999999993" customHeight="1">
      <c r="A46" s="247"/>
      <c r="C46" s="27"/>
      <c r="D46" s="248"/>
      <c r="E46" s="27"/>
      <c r="F46" s="95"/>
      <c r="G46" s="95"/>
      <c r="H46" s="93"/>
      <c r="J46" s="93"/>
      <c r="L46" s="39"/>
      <c r="M46" s="39"/>
    </row>
    <row r="47" spans="1:13">
      <c r="A47" t="s">
        <v>108</v>
      </c>
      <c r="C47" s="27" t="s">
        <v>17</v>
      </c>
      <c r="D47" s="125" t="str">
        <f ca="1">_xlfn.XLOOKUP($A47,FinalClasses,CustFinalClasses,"",0,1)</f>
        <v/>
      </c>
      <c r="E47" s="27"/>
      <c r="F47" s="96">
        <f ca="1">IF($D47="",0,_xll.ACCOUNTBEGINNINGBALANCE(cpy,"ACTUAL",$D47,,,,$F$1,))</f>
        <v>0</v>
      </c>
      <c r="G47" s="96">
        <f ca="1">IF($D47="",0,_xll.ACCOUNTTURNOVER(cpy,"ACTUAL",$D47,,,,$F$1,$G$1,))</f>
        <v>0</v>
      </c>
      <c r="H47" s="96">
        <f ca="1">IF($D47="",0,_xll.ACCOUNTENDINGBALANCE(cpy,"ACTUAL",$D47,,,,H$1))</f>
        <v>0</v>
      </c>
      <c r="I47" s="8"/>
      <c r="J47" s="96">
        <f ca="1">IF($D47="",0,_xll.ACCOUNTTURNOVER(cpy,"ACTUAL",$D47,,,,$J$1,$J$1,))</f>
        <v>0</v>
      </c>
      <c r="K47" s="40"/>
      <c r="L47" s="39"/>
      <c r="M47" s="39"/>
    </row>
    <row r="48" spans="1:13">
      <c r="A48" t="s">
        <v>93</v>
      </c>
      <c r="C48" s="27" t="s">
        <v>32</v>
      </c>
      <c r="D48" s="125" t="str">
        <f ca="1">_xlfn.XLOOKUP($A48,FinalClasses,CustFinalClasses,"",0,1)</f>
        <v/>
      </c>
      <c r="E48" s="27"/>
      <c r="F48" s="97">
        <f ca="1">IF($D48="",0,_xll.ACCOUNTBEGINNINGBALANCE(cpy,"ACTUAL",$D48,,,,$F$1,))</f>
        <v>0</v>
      </c>
      <c r="G48" s="97">
        <f ca="1">IF($D48="",0,_xll.ACCOUNTTURNOVER(cpy,"ACTUAL",$D48,,,,$F$1,$G$1,))</f>
        <v>0</v>
      </c>
      <c r="H48" s="97">
        <f ca="1">IF($D48="",0,_xll.ACCOUNTENDINGBALANCE(cpy,"ACTUAL",$D48,,,,H$1))</f>
        <v>0</v>
      </c>
      <c r="I48" s="8"/>
      <c r="J48" s="97">
        <f ca="1">IF($D48="",0,_xll.ACCOUNTTURNOVER(cpy,"ACTUAL",$D48,,,,$J$1,$J$1,))</f>
        <v>0</v>
      </c>
      <c r="K48" s="40"/>
      <c r="L48" s="39"/>
      <c r="M48" s="39"/>
    </row>
    <row r="49" spans="1:13">
      <c r="A49" t="s">
        <v>54</v>
      </c>
      <c r="C49" s="27" t="s">
        <v>178</v>
      </c>
      <c r="D49" s="125" t="str">
        <f ca="1">_xlfn.XLOOKUP($A49,FinalClasses,CustFinalClasses,"",0,1)</f>
        <v/>
      </c>
      <c r="E49" s="27"/>
      <c r="F49" s="97">
        <f ca="1">IF($D49="",0,_xll.ACCOUNTBEGINNINGBALANCE(cpy,"ACTUAL",$D49,,,,$F$1,))</f>
        <v>0</v>
      </c>
      <c r="G49" s="97">
        <f ca="1">IF($D49="",0,_xll.ACCOUNTTURNOVER(cpy,"ACTUAL",$D49,,,,$F$1,$G$1,))</f>
        <v>0</v>
      </c>
      <c r="H49" s="97">
        <f ca="1">IF($D49="",0,_xll.ACCOUNTENDINGBALANCE(cpy,"ACTUAL",$D49,,,,H$1))</f>
        <v>0</v>
      </c>
      <c r="I49" s="8"/>
      <c r="J49" s="97">
        <f ca="1">IF($D49="",0,_xll.ACCOUNTTURNOVER(cpy,"ACTUAL",$D49,,,,$J$1,$J$1,))</f>
        <v>0</v>
      </c>
      <c r="K49" s="40"/>
      <c r="L49" s="39"/>
      <c r="M49" s="39"/>
    </row>
    <row r="50" spans="1:13">
      <c r="A50" t="s">
        <v>105</v>
      </c>
      <c r="C50" s="27" t="s">
        <v>179</v>
      </c>
      <c r="D50" s="125" t="str">
        <f ca="1">_xlfn.XLOOKUP($A50,FinalClasses,CustFinalClasses,"",0,1)</f>
        <v/>
      </c>
      <c r="E50" s="27"/>
      <c r="F50" s="97">
        <f ca="1">IF($D50="",0,_xll.ACCOUNTBEGINNINGBALANCE(cpy,"ACTUAL",$D50,,,,$F$1,))</f>
        <v>0</v>
      </c>
      <c r="G50" s="97">
        <f ca="1">IF($D50="",0,_xll.ACCOUNTTURNOVER(cpy,"ACTUAL",$D50,,,,$F$1,$G$1,))</f>
        <v>0</v>
      </c>
      <c r="H50" s="97">
        <f ca="1">IF($D50="",0,_xll.ACCOUNTENDINGBALANCE(cpy,"ACTUAL",$D50,,,,H$1))</f>
        <v>0</v>
      </c>
      <c r="I50" s="8"/>
      <c r="J50" s="97">
        <f ca="1">IF($D50="",0,_xll.ACCOUNTTURNOVER(cpy,"ACTUAL",$D50,,,,$J$1,$J$1,))</f>
        <v>0</v>
      </c>
      <c r="K50" s="40"/>
      <c r="L50" s="39"/>
      <c r="M50" s="39"/>
    </row>
    <row r="51" spans="1:13">
      <c r="A51" t="s">
        <v>97</v>
      </c>
      <c r="C51" s="27" t="s">
        <v>98</v>
      </c>
      <c r="D51" s="125" t="str">
        <f ca="1">_xlfn.XLOOKUP($A51,FinalClasses,CustFinalClasses,"",0,1)</f>
        <v/>
      </c>
      <c r="E51" s="27"/>
      <c r="F51" s="98">
        <f ca="1">IF($D51="",0,_xll.ACCOUNTBEGINNINGBALANCE(cpy,"ACTUAL",$D51,,,,$F$1,))</f>
        <v>0</v>
      </c>
      <c r="G51" s="98">
        <f ca="1">IF($D51="",0,_xll.ACCOUNTTURNOVER(cpy,"ACTUAL",$D51,,,,$F$1,$G$1,))</f>
        <v>0</v>
      </c>
      <c r="H51" s="98">
        <f ca="1">IF($D51="",0,_xll.ACCOUNTENDINGBALANCE(cpy,"ACTUAL",$D51,,,,H$1))</f>
        <v>0</v>
      </c>
      <c r="I51" s="8"/>
      <c r="J51" s="98">
        <f ca="1">IF($D51="",0,_xll.ACCOUNTTURNOVER(cpy,"ACTUAL",$D51,,,,$J$1,$J$1,))</f>
        <v>0</v>
      </c>
      <c r="K51" s="40"/>
      <c r="L51" s="39"/>
      <c r="M51" s="39"/>
    </row>
    <row r="52" spans="1:13" ht="9.9499999999999993" customHeight="1">
      <c r="A52" s="247"/>
      <c r="C52" s="27"/>
      <c r="D52" s="248"/>
      <c r="E52" s="27"/>
      <c r="F52" s="95"/>
      <c r="G52" s="95"/>
      <c r="H52" s="93"/>
      <c r="J52" s="93"/>
      <c r="K52" s="40"/>
      <c r="L52" s="39"/>
      <c r="M52" s="39"/>
    </row>
    <row r="53" spans="1:13">
      <c r="A53" s="247"/>
      <c r="C53" s="99" t="s">
        <v>16</v>
      </c>
      <c r="D53" s="99"/>
      <c r="E53" s="99"/>
      <c r="F53" s="80">
        <f ca="1">SUM(F47:F52)</f>
        <v>0</v>
      </c>
      <c r="G53" s="80">
        <f ca="1">SUM(G47:G52)</f>
        <v>0</v>
      </c>
      <c r="H53" s="80">
        <f ca="1">SUM(H46:H52)</f>
        <v>0</v>
      </c>
      <c r="J53" s="80">
        <f ca="1">SUM(J46:J52)</f>
        <v>0</v>
      </c>
      <c r="K53" s="40"/>
      <c r="L53" s="39"/>
      <c r="M53" s="39"/>
    </row>
    <row r="54" spans="1:13" ht="9.9499999999999993" customHeight="1">
      <c r="A54" s="247"/>
      <c r="C54" s="27"/>
      <c r="D54" s="27"/>
      <c r="E54" s="25"/>
      <c r="F54" s="95"/>
      <c r="G54" s="95"/>
      <c r="H54" s="93"/>
      <c r="J54" s="93"/>
      <c r="L54" s="39"/>
      <c r="M54" s="39"/>
    </row>
    <row r="55" spans="1:13" s="259" customFormat="1" ht="12.75">
      <c r="A55" s="258"/>
      <c r="C55" s="260" t="s">
        <v>417</v>
      </c>
      <c r="D55" s="260"/>
      <c r="F55" s="261">
        <f ca="1">F45-F53</f>
        <v>0</v>
      </c>
      <c r="G55" s="261">
        <f ca="1">G45-G53</f>
        <v>0</v>
      </c>
      <c r="H55" s="261">
        <f ca="1">H45-H53</f>
        <v>0</v>
      </c>
      <c r="J55" s="261">
        <f ca="1">J45-J53</f>
        <v>0</v>
      </c>
      <c r="L55" s="262"/>
      <c r="M55" s="262"/>
    </row>
    <row r="56" spans="1:13">
      <c r="A56" s="247"/>
      <c r="C56" s="260" t="s">
        <v>418</v>
      </c>
      <c r="D56" s="27"/>
      <c r="E56" s="25"/>
      <c r="F56" s="95"/>
      <c r="G56" s="261">
        <f ca="1">G48-'Profit &amp; Loss Summary'!N48</f>
        <v>0</v>
      </c>
      <c r="H56" s="93"/>
      <c r="J56" s="261">
        <f ca="1">J48-'Profit &amp; Loss Summary'!E48</f>
        <v>0</v>
      </c>
      <c r="L56" s="39"/>
      <c r="M56" s="39"/>
    </row>
    <row r="57" spans="1:13">
      <c r="A57" s="247"/>
      <c r="C57" s="27"/>
      <c r="D57" s="27"/>
      <c r="E57" s="25"/>
      <c r="F57" s="25"/>
      <c r="G57" s="25"/>
      <c r="H57" s="32"/>
      <c r="J57" s="32"/>
      <c r="L57" s="39"/>
      <c r="M57" s="39"/>
    </row>
    <row r="58" spans="1:13">
      <c r="A58" s="247"/>
      <c r="C58" s="8"/>
      <c r="D58" s="8"/>
      <c r="L58" s="39"/>
      <c r="M58" s="39"/>
    </row>
    <row r="59" spans="1:13">
      <c r="A59" s="247"/>
      <c r="C59" s="8"/>
      <c r="D59" s="8"/>
      <c r="L59" s="39"/>
      <c r="M59" s="39"/>
    </row>
    <row r="60" spans="1:13">
      <c r="A60" s="247"/>
      <c r="C60" s="8"/>
      <c r="D60" s="8"/>
      <c r="L60" s="39"/>
      <c r="M60" s="39"/>
    </row>
    <row r="61" spans="1:13">
      <c r="C61" s="8"/>
      <c r="D61" s="8"/>
      <c r="F61" s="3"/>
      <c r="G61" s="3"/>
      <c r="L61" s="39"/>
      <c r="M61" s="39"/>
    </row>
    <row r="62" spans="1:13">
      <c r="C62" s="8"/>
      <c r="D62" s="8"/>
      <c r="F62" s="3"/>
      <c r="G62" s="3"/>
      <c r="L62" s="39"/>
      <c r="M62" s="39"/>
    </row>
    <row r="63" spans="1:13">
      <c r="C63" s="8"/>
      <c r="D63" s="8"/>
      <c r="F63" s="3"/>
      <c r="G63" s="3"/>
      <c r="L63" s="39"/>
      <c r="M63" s="39"/>
    </row>
    <row r="64" spans="1:13">
      <c r="C64" s="8"/>
      <c r="D64" s="8"/>
      <c r="F64" s="3"/>
      <c r="G64" s="3"/>
      <c r="L64" s="39"/>
      <c r="M64" s="39"/>
    </row>
    <row r="65" spans="3:13">
      <c r="C65" s="8"/>
      <c r="D65" s="8"/>
      <c r="F65" s="3"/>
      <c r="G65" s="3"/>
      <c r="L65" s="39"/>
      <c r="M65" s="39"/>
    </row>
    <row r="66" spans="3:13">
      <c r="F66" s="3"/>
      <c r="G66" s="3"/>
      <c r="L66" s="39"/>
      <c r="M66" s="39"/>
    </row>
    <row r="67" spans="3:13">
      <c r="F67" s="3"/>
      <c r="G67" s="3"/>
      <c r="L67" s="39"/>
      <c r="M67" s="39"/>
    </row>
    <row r="68" spans="3:13">
      <c r="F68" s="3"/>
      <c r="G68" s="3"/>
      <c r="L68" s="39"/>
      <c r="M68" s="39"/>
    </row>
    <row r="69" spans="3:13">
      <c r="F69" s="3"/>
      <c r="G69" s="3"/>
      <c r="L69" s="39"/>
      <c r="M69" s="39"/>
    </row>
    <row r="70" spans="3:13">
      <c r="F70" s="3"/>
      <c r="G70" s="3"/>
      <c r="L70" s="39"/>
      <c r="M70" s="39"/>
    </row>
    <row r="71" spans="3:13">
      <c r="F71" s="3"/>
      <c r="G71" s="3"/>
      <c r="L71" s="39"/>
      <c r="M71" s="39"/>
    </row>
    <row r="72" spans="3:13">
      <c r="F72" s="3"/>
      <c r="G72" s="3"/>
      <c r="L72" s="39"/>
      <c r="M72" s="39"/>
    </row>
    <row r="73" spans="3:13">
      <c r="F73" s="3"/>
      <c r="G73" s="3"/>
      <c r="L73" s="39"/>
      <c r="M73" s="39"/>
    </row>
    <row r="74" spans="3:13">
      <c r="F74" s="3"/>
      <c r="G74" s="3"/>
      <c r="L74" s="39"/>
      <c r="M74" s="39"/>
    </row>
    <row r="75" spans="3:13">
      <c r="F75" s="3"/>
      <c r="G75" s="3"/>
      <c r="L75" s="39"/>
      <c r="M75" s="39"/>
    </row>
    <row r="76" spans="3:13">
      <c r="F76" s="3"/>
      <c r="G76" s="3"/>
      <c r="L76" s="39"/>
      <c r="M76" s="39"/>
    </row>
    <row r="77" spans="3:13">
      <c r="F77" s="3"/>
      <c r="G77" s="3"/>
      <c r="L77" s="39"/>
      <c r="M77" s="39"/>
    </row>
    <row r="78" spans="3:13">
      <c r="F78" s="3"/>
      <c r="G78" s="3"/>
      <c r="L78" s="39"/>
      <c r="M78" s="39"/>
    </row>
    <row r="79" spans="3:13">
      <c r="F79" s="3"/>
      <c r="G79" s="3"/>
      <c r="L79" s="39"/>
      <c r="M79" s="39"/>
    </row>
    <row r="80" spans="3:13">
      <c r="F80" s="3"/>
      <c r="G80" s="3"/>
      <c r="L80" s="39"/>
      <c r="M80" s="39"/>
    </row>
    <row r="81" spans="6:13">
      <c r="F81" s="3"/>
      <c r="G81" s="3"/>
      <c r="L81" s="39"/>
      <c r="M81" s="39"/>
    </row>
    <row r="82" spans="6:13">
      <c r="L82" s="39"/>
      <c r="M82" s="39"/>
    </row>
    <row r="83" spans="6:13">
      <c r="L83" s="39"/>
      <c r="M83" s="39"/>
    </row>
    <row r="84" spans="6:13">
      <c r="L84" s="39"/>
      <c r="M84" s="39"/>
    </row>
    <row r="85" spans="6:13">
      <c r="L85" s="39"/>
      <c r="M85" s="39"/>
    </row>
    <row r="86" spans="6:13">
      <c r="L86" s="39"/>
      <c r="M86" s="39"/>
    </row>
    <row r="87" spans="6:13">
      <c r="L87" s="39"/>
      <c r="M87" s="39"/>
    </row>
    <row r="88" spans="6:13">
      <c r="L88" s="39"/>
      <c r="M88" s="39"/>
    </row>
    <row r="89" spans="6:13">
      <c r="L89" s="39"/>
      <c r="M89" s="39"/>
    </row>
    <row r="90" spans="6:13">
      <c r="L90" s="39"/>
      <c r="M90" s="39"/>
    </row>
    <row r="91" spans="6:13">
      <c r="L91" s="39"/>
      <c r="M91" s="39"/>
    </row>
    <row r="92" spans="6:13">
      <c r="L92" s="39"/>
      <c r="M92" s="39"/>
    </row>
    <row r="93" spans="6:13">
      <c r="L93" s="39"/>
      <c r="M93" s="39"/>
    </row>
  </sheetData>
  <hyperlinks>
    <hyperlink ref="F3" location="'Profit &amp; Loss Summary'!AD55" tooltip="Return to the mapping workings" display="RETURN TO MAPPING  SECTION" xr:uid="{07152057-EEB9-4813-B097-28B9DA3C07C4}"/>
  </hyperlinks>
  <pageMargins left="0.51181102362204722" right="0.31496062992125984" top="0.55118110236220474" bottom="0.74803149606299213" header="0.31496062992125984" footer="0.31496062992125984"/>
  <pageSetup paperSize="9" scale="85" orientation="portrait" horizontalDpi="4294967293" verticalDpi="4294967293" r:id="rId1"/>
  <headerFooter>
    <oddFooter>&amp;L&amp;"-,Italic"&amp;10&amp;D, &amp;T&amp;R&amp;10Page &amp;P of &amp;N</oddFooter>
  </headerFooter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5A2C1-52A5-4C4D-8350-6DDF785815C0}">
  <sheetPr codeName="Sheet2">
    <tabColor rgb="FF3354BF"/>
  </sheetPr>
  <dimension ref="A1:V43"/>
  <sheetViews>
    <sheetView showGridLines="0" topLeftCell="B6" zoomScale="80" zoomScaleNormal="80" workbookViewId="0">
      <selection activeCell="N6" sqref="N6"/>
    </sheetView>
  </sheetViews>
  <sheetFormatPr defaultColWidth="9" defaultRowHeight="15" outlineLevelRow="1"/>
  <cols>
    <col min="1" max="1" width="5.140625" style="156" hidden="1" customWidth="1"/>
    <col min="2" max="2" width="9" style="156"/>
    <col min="3" max="3" width="4.42578125" style="157" customWidth="1"/>
    <col min="4" max="4" width="26.5703125" style="157" customWidth="1"/>
    <col min="5" max="5" width="3.140625" style="158" customWidth="1"/>
    <col min="6" max="17" width="14.42578125" style="158" customWidth="1"/>
    <col min="18" max="18" width="3.140625" style="158" customWidth="1"/>
    <col min="19" max="19" width="14.7109375" style="158" customWidth="1"/>
    <col min="20" max="21" width="2.85546875" style="158" customWidth="1"/>
    <col min="22" max="16384" width="9" style="157"/>
  </cols>
  <sheetData>
    <row r="1" spans="1:22" hidden="1" outlineLevel="1">
      <c r="F1" s="183" t="s">
        <v>279</v>
      </c>
      <c r="G1" s="183" t="s">
        <v>280</v>
      </c>
      <c r="H1" s="183" t="s">
        <v>281</v>
      </c>
      <c r="I1" s="183" t="s">
        <v>282</v>
      </c>
      <c r="J1" s="183" t="s">
        <v>283</v>
      </c>
      <c r="K1" s="183" t="s">
        <v>284</v>
      </c>
      <c r="L1" s="183" t="s">
        <v>285</v>
      </c>
      <c r="M1" s="183" t="s">
        <v>286</v>
      </c>
      <c r="N1" s="183" t="s">
        <v>287</v>
      </c>
      <c r="O1" s="169">
        <v>10</v>
      </c>
      <c r="P1" s="169">
        <v>11</v>
      </c>
      <c r="Q1" s="169">
        <v>12</v>
      </c>
    </row>
    <row r="2" spans="1:22" s="156" customFormat="1" ht="12" hidden="1" outlineLevel="1">
      <c r="D2" s="156" t="s">
        <v>296</v>
      </c>
      <c r="E2" s="169"/>
      <c r="F2" s="174" t="str">
        <f t="shared" ref="F2:Q2" si="0">F1&amp;"-"&amp;FY</f>
        <v>01-Error! The source range has an element 'Connection 'Connection waiting to be created' not found in workbook.', which has 68 symbols; however, the pattern '??####' is only 6 symbol(s) long.</v>
      </c>
      <c r="G2" s="174" t="str">
        <f t="shared" si="0"/>
        <v>02-Error! The source range has an element 'Connection 'Connection waiting to be created' not found in workbook.', which has 68 symbols; however, the pattern '??####' is only 6 symbol(s) long.</v>
      </c>
      <c r="H2" s="174" t="str">
        <f t="shared" si="0"/>
        <v>03-Error! The source range has an element 'Connection 'Connection waiting to be created' not found in workbook.', which has 68 symbols; however, the pattern '??####' is only 6 symbol(s) long.</v>
      </c>
      <c r="I2" s="174" t="str">
        <f t="shared" si="0"/>
        <v>04-Error! The source range has an element 'Connection 'Connection waiting to be created' not found in workbook.', which has 68 symbols; however, the pattern '??####' is only 6 symbol(s) long.</v>
      </c>
      <c r="J2" s="174" t="str">
        <f t="shared" si="0"/>
        <v>05-Error! The source range has an element 'Connection 'Connection waiting to be created' not found in workbook.', which has 68 symbols; however, the pattern '??####' is only 6 symbol(s) long.</v>
      </c>
      <c r="K2" s="174" t="str">
        <f t="shared" si="0"/>
        <v>06-Error! The source range has an element 'Connection 'Connection waiting to be created' not found in workbook.', which has 68 symbols; however, the pattern '??####' is only 6 symbol(s) long.</v>
      </c>
      <c r="L2" s="174" t="str">
        <f t="shared" si="0"/>
        <v>07-Error! The source range has an element 'Connection 'Connection waiting to be created' not found in workbook.', which has 68 symbols; however, the pattern '??####' is only 6 symbol(s) long.</v>
      </c>
      <c r="M2" s="174" t="str">
        <f t="shared" si="0"/>
        <v>08-Error! The source range has an element 'Connection 'Connection waiting to be created' not found in workbook.', which has 68 symbols; however, the pattern '??####' is only 6 symbol(s) long.</v>
      </c>
      <c r="N2" s="174" t="str">
        <f t="shared" si="0"/>
        <v>09-Error! The source range has an element 'Connection 'Connection waiting to be created' not found in workbook.', which has 68 symbols; however, the pattern '??####' is only 6 symbol(s) long.</v>
      </c>
      <c r="O2" s="174" t="str">
        <f t="shared" si="0"/>
        <v>10-Error! The source range has an element 'Connection 'Connection waiting to be created' not found in workbook.', which has 68 symbols; however, the pattern '??####' is only 6 symbol(s) long.</v>
      </c>
      <c r="P2" s="174" t="str">
        <f t="shared" si="0"/>
        <v>11-Error! The source range has an element 'Connection 'Connection waiting to be created' not found in workbook.', which has 68 symbols; however, the pattern '??####' is only 6 symbol(s) long.</v>
      </c>
      <c r="Q2" s="174" t="str">
        <f t="shared" si="0"/>
        <v>12-Error! The source range has an element 'Connection 'Connection waiting to be created' not found in workbook.', which has 68 symbols; however, the pattern '??####' is only 6 symbol(s) long.</v>
      </c>
      <c r="R2" s="169"/>
      <c r="S2" s="169"/>
      <c r="T2" s="169"/>
      <c r="U2" s="169"/>
    </row>
    <row r="3" spans="1:22" s="156" customFormat="1" ht="12" hidden="1" outlineLevel="1">
      <c r="D3" s="156" t="s">
        <v>299</v>
      </c>
      <c r="E3" s="169"/>
      <c r="F3" s="174">
        <v>1</v>
      </c>
      <c r="G3" s="174">
        <f>IF(2&lt;=SelectedPeriod+0,1,0)</f>
        <v>1</v>
      </c>
      <c r="H3" s="174">
        <f>IF(3&lt;=SelectedPeriod+0,1,0)</f>
        <v>1</v>
      </c>
      <c r="I3" s="174">
        <f>IF(4&lt;=SelectedPeriod+0,1,0)</f>
        <v>0</v>
      </c>
      <c r="J3" s="174">
        <f>IF(5&lt;=SelectedPeriod+0,1,0)</f>
        <v>0</v>
      </c>
      <c r="K3" s="174">
        <f>IF(6&lt;=SelectedPeriod+0,1,0)</f>
        <v>0</v>
      </c>
      <c r="L3" s="174">
        <f>IF(7&lt;=SelectedPeriod+0,1,0)</f>
        <v>0</v>
      </c>
      <c r="M3" s="174">
        <f>IF(8&lt;=SelectedPeriod+0,1,0)</f>
        <v>0</v>
      </c>
      <c r="N3" s="174">
        <f>IF(9&lt;=SelectedPeriod+0,1,0)</f>
        <v>0</v>
      </c>
      <c r="O3" s="174">
        <f>IF(10&lt;=SelectedPeriod+0,1,0)</f>
        <v>0</v>
      </c>
      <c r="P3" s="174">
        <f>IF(11&lt;=SelectedPeriod+0,1,0)</f>
        <v>0</v>
      </c>
      <c r="Q3" s="174">
        <f>IF(12&lt;=SelectedPeriod+0,1,0)</f>
        <v>0</v>
      </c>
      <c r="R3" s="169"/>
      <c r="S3" s="169"/>
      <c r="T3" s="169"/>
      <c r="U3" s="169"/>
    </row>
    <row r="4" spans="1:22" s="156" customFormat="1" ht="12" hidden="1" outlineLevel="1">
      <c r="D4" s="156" t="s">
        <v>297</v>
      </c>
      <c r="E4" s="169"/>
      <c r="F4" s="174" t="e">
        <f t="shared" ref="F4:Q4" si="1">F$1&amp;"-"&amp;FY-1</f>
        <v>#VALUE!</v>
      </c>
      <c r="G4" s="174" t="e">
        <f t="shared" si="1"/>
        <v>#VALUE!</v>
      </c>
      <c r="H4" s="174" t="e">
        <f t="shared" si="1"/>
        <v>#VALUE!</v>
      </c>
      <c r="I4" s="174" t="e">
        <f t="shared" si="1"/>
        <v>#VALUE!</v>
      </c>
      <c r="J4" s="174" t="e">
        <f t="shared" si="1"/>
        <v>#VALUE!</v>
      </c>
      <c r="K4" s="174" t="e">
        <f t="shared" si="1"/>
        <v>#VALUE!</v>
      </c>
      <c r="L4" s="174" t="e">
        <f t="shared" si="1"/>
        <v>#VALUE!</v>
      </c>
      <c r="M4" s="174" t="e">
        <f t="shared" si="1"/>
        <v>#VALUE!</v>
      </c>
      <c r="N4" s="174" t="e">
        <f t="shared" si="1"/>
        <v>#VALUE!</v>
      </c>
      <c r="O4" s="174" t="e">
        <f t="shared" si="1"/>
        <v>#VALUE!</v>
      </c>
      <c r="P4" s="174" t="e">
        <f t="shared" si="1"/>
        <v>#VALUE!</v>
      </c>
      <c r="Q4" s="174" t="e">
        <f t="shared" si="1"/>
        <v>#VALUE!</v>
      </c>
      <c r="R4" s="169"/>
      <c r="S4" s="169"/>
      <c r="T4" s="169"/>
      <c r="U4" s="169"/>
    </row>
    <row r="5" spans="1:22" hidden="1" outlineLevel="1">
      <c r="F5" s="159" t="str">
        <f ca="1">_xlfn.TEXTJOIN(",",TRUE,B12,B13)</f>
        <v/>
      </c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</row>
    <row r="6" spans="1:22" ht="34.5" collapsed="1">
      <c r="D6" s="42" cm="1">
        <f t="array" ref="D6">Company</f>
        <v>0</v>
      </c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</row>
    <row r="7" spans="1:22" ht="34.5" thickBot="1">
      <c r="D7" s="188" t="s">
        <v>272</v>
      </c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60"/>
    </row>
    <row r="8" spans="1:22" ht="33.75">
      <c r="D8" s="187" t="str">
        <f ca="1">"for the period ending "&amp;IFERROR(CurrDate,"Still to be selected")</f>
        <v>for the period ending Still to be selected</v>
      </c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60"/>
    </row>
    <row r="9" spans="1:22" ht="35.25"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231"/>
      <c r="S9" s="161"/>
      <c r="T9" s="161"/>
      <c r="U9" s="161"/>
      <c r="V9" s="161"/>
    </row>
    <row r="10" spans="1:22" ht="15.75">
      <c r="D10" s="210" t="s">
        <v>11</v>
      </c>
      <c r="E10" s="184"/>
      <c r="F10" s="257" t="str" cm="1">
        <f t="array" ref="F10">_xll.FINANCIALPERIODENDDATE(cpy,F2)</f>
        <v>Connection 'Connection waiting to be created' not found in workbook.</v>
      </c>
      <c r="G10" s="184" t="e">
        <f>EDATE(F10,1)</f>
        <v>#VALUE!</v>
      </c>
      <c r="H10" s="184" t="e">
        <f t="shared" ref="H10:Q10" si="2">EDATE(G10,1)</f>
        <v>#VALUE!</v>
      </c>
      <c r="I10" s="184" t="e">
        <f t="shared" si="2"/>
        <v>#VALUE!</v>
      </c>
      <c r="J10" s="184" t="e">
        <f t="shared" si="2"/>
        <v>#VALUE!</v>
      </c>
      <c r="K10" s="184" t="e">
        <f t="shared" si="2"/>
        <v>#VALUE!</v>
      </c>
      <c r="L10" s="184" t="e">
        <f t="shared" si="2"/>
        <v>#VALUE!</v>
      </c>
      <c r="M10" s="184" t="e">
        <f t="shared" si="2"/>
        <v>#VALUE!</v>
      </c>
      <c r="N10" s="184" t="e">
        <f t="shared" si="2"/>
        <v>#VALUE!</v>
      </c>
      <c r="O10" s="184" t="e">
        <f t="shared" si="2"/>
        <v>#VALUE!</v>
      </c>
      <c r="P10" s="184" t="e">
        <f t="shared" si="2"/>
        <v>#VALUE!</v>
      </c>
      <c r="Q10" s="184" t="e">
        <f t="shared" si="2"/>
        <v>#VALUE!</v>
      </c>
      <c r="R10" s="232"/>
      <c r="S10" s="185" t="s">
        <v>273</v>
      </c>
    </row>
    <row r="11" spans="1:22"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233"/>
      <c r="S11" s="162"/>
    </row>
    <row r="12" spans="1:22" ht="15.75">
      <c r="A12" s="156" t="s">
        <v>111</v>
      </c>
      <c r="B12" s="156" t="str">
        <f ca="1">_xlfn.XLOOKUP($A12,FinalClasses,Mapping!$AA$5:$AA$45,"",0,1)</f>
        <v/>
      </c>
      <c r="D12" s="157" t="s">
        <v>274</v>
      </c>
      <c r="E12" s="162"/>
      <c r="F12" s="162" t="str" cm="1">
        <f t="array" aca="1" ref="F12" ca="1">IF(F$3=1,_xll.ACCOUNTTURNOVER(cpy,"ACTUAL",$F$5,,,,F$2,F$2),0)</f>
        <v>Connection 'Connection waiting to be created' not found in workbook.</v>
      </c>
      <c r="G12" s="162" t="str" cm="1">
        <f t="array" aca="1" ref="G12" ca="1">IF(G$3=1,_xll.ACCOUNTTURNOVER(cpy,"ACTUAL",$F$5,,,,G$2,G$2),0)</f>
        <v>Connection 'Connection waiting to be created' not found in workbook.</v>
      </c>
      <c r="H12" s="162" t="str" cm="1">
        <f t="array" aca="1" ref="H12" ca="1">IF(H$3=1,_xll.ACCOUNTTURNOVER(cpy,"ACTUAL",$F$5,,,,H$2,H$2),0)</f>
        <v>Connection 'Connection waiting to be created' not found in workbook.</v>
      </c>
      <c r="I12" s="162" cm="1">
        <f t="array" ref="I12">IF(I$3=1,_xll.ACCOUNTTURNOVER(cpy,"ACTUAL",$F$5,,,,I$2,I$2),0)</f>
        <v>0</v>
      </c>
      <c r="J12" s="162" cm="1">
        <f t="array" ref="J12">IF(J$3=1,_xll.ACCOUNTTURNOVER(cpy,"ACTUAL",$F$5,,,,J$2,J$2),0)</f>
        <v>0</v>
      </c>
      <c r="K12" s="162" cm="1">
        <f t="array" ref="K12">IF(K$3=1,_xll.ACCOUNTTURNOVER(cpy,"ACTUAL",$F$5,,,,K$2,K$2),0)</f>
        <v>0</v>
      </c>
      <c r="L12" s="162" cm="1">
        <f t="array" ref="L12">IF(L$3=1,_xll.ACCOUNTTURNOVER(cpy,"ACTUAL",$F$5,,,,L$2,L$2),0)</f>
        <v>0</v>
      </c>
      <c r="M12" s="162" cm="1">
        <f t="array" ref="M12">IF(M$3=1,_xll.ACCOUNTTURNOVER(cpy,"ACTUAL",$F$5,,,,M$2,M$2),0)</f>
        <v>0</v>
      </c>
      <c r="N12" s="162" cm="1">
        <f t="array" ref="N12">IF(N$3=1,_xll.ACCOUNTTURNOVER(cpy,"ACTUAL",$F$5,,,,N$2,N$2),0)</f>
        <v>0</v>
      </c>
      <c r="O12" s="162" cm="1">
        <f t="array" ref="O12">IF(O$3=1,_xll.ACCOUNTTURNOVER(cpy,"ACTUAL",$F$5,,,,O$2,O$2),0)</f>
        <v>0</v>
      </c>
      <c r="P12" s="162" cm="1">
        <f t="array" ref="P12">IF(P$3=1,_xll.ACCOUNTTURNOVER(cpy,"ACTUAL",$F$5,,,,P$2,P$2),0)</f>
        <v>0</v>
      </c>
      <c r="Q12" s="162" cm="1">
        <f t="array" ref="Q12">IF(Q$3=1,_xll.ACCOUNTTURNOVER(cpy,"ACTUAL",$F$5,,,,Q$2,Q$2),0)</f>
        <v>0</v>
      </c>
      <c r="R12" s="162"/>
      <c r="S12" s="163">
        <f ca="1">SUM(E12:R12)</f>
        <v>0</v>
      </c>
      <c r="V12" s="164"/>
    </row>
    <row r="13" spans="1:22" ht="15.75">
      <c r="A13" s="156" t="s">
        <v>109</v>
      </c>
      <c r="B13" s="156" t="str">
        <f ca="1">_xlfn.XLOOKUP($A13,FinalClasses,Mapping!$AA$5:$AA$45,"",0,1)</f>
        <v/>
      </c>
      <c r="D13" s="157" t="s">
        <v>275</v>
      </c>
      <c r="E13" s="162"/>
      <c r="F13" s="162" cm="1">
        <f t="array" ref="F13">IF(OR(F$3=0,IsBudgets="No"),0,_xll.ACCOUNTTURNOVER(cpy,"BUDGET",$F$5,,,,F$2,F$2))</f>
        <v>0</v>
      </c>
      <c r="G13" s="162" cm="1">
        <f t="array" ref="G13">IF(OR(G$3=0,IsBudgets="No"),0,_xll.ACCOUNTTURNOVER(cpy,"BUDGET",$F$5,,,,G$2,G$2))</f>
        <v>0</v>
      </c>
      <c r="H13" s="162" cm="1">
        <f t="array" ref="H13">IF(OR(H$3=0,IsBudgets="No"),0,_xll.ACCOUNTTURNOVER(cpy,"BUDGET",$F$5,,,,H$2,H$2))</f>
        <v>0</v>
      </c>
      <c r="I13" s="162" cm="1">
        <f t="array" ref="I13">IF(OR(I$3=0,IsBudgets="No"),0,_xll.ACCOUNTTURNOVER(cpy,"BUDGET",$F$5,,,,I$2,I$2))</f>
        <v>0</v>
      </c>
      <c r="J13" s="162" cm="1">
        <f t="array" ref="J13">IF(OR(J$3=0,IsBudgets="No"),0,_xll.ACCOUNTTURNOVER(cpy,"BUDGET",$F$5,,,,J$2,J$2))</f>
        <v>0</v>
      </c>
      <c r="K13" s="162" cm="1">
        <f t="array" ref="K13">IF(OR(K$3=0,IsBudgets="No"),0,_xll.ACCOUNTTURNOVER(cpy,"BUDGET",$F$5,,,,K$2,K$2))</f>
        <v>0</v>
      </c>
      <c r="L13" s="162" cm="1">
        <f t="array" ref="L13">IF(OR(L$3=0,IsBudgets="No"),0,_xll.ACCOUNTTURNOVER(cpy,"BUDGET",$F$5,,,,L$2,L$2))</f>
        <v>0</v>
      </c>
      <c r="M13" s="162" cm="1">
        <f t="array" ref="M13">IF(OR(M$3=0,IsBudgets="No"),0,_xll.ACCOUNTTURNOVER(cpy,"BUDGET",$F$5,,,,M$2,M$2))</f>
        <v>0</v>
      </c>
      <c r="N13" s="162" cm="1">
        <f t="array" ref="N13">IF(OR(N$3=0,IsBudgets="No"),0,_xll.ACCOUNTTURNOVER(cpy,"BUDGET",$F$5,,,,N$2,N$2))</f>
        <v>0</v>
      </c>
      <c r="O13" s="162" cm="1">
        <f t="array" ref="O13">IF(OR(O$3=0,IsBudgets="No"),0,_xll.ACCOUNTTURNOVER(cpy,"BUDGET",$F$5,,,,O$2,O$2))</f>
        <v>0</v>
      </c>
      <c r="P13" s="162" cm="1">
        <f t="array" ref="P13">IF(OR(P$3=0,IsBudgets="No"),0,_xll.ACCOUNTTURNOVER(cpy,"BUDGET",$F$5,,,,P$2,P$2))</f>
        <v>0</v>
      </c>
      <c r="Q13" s="162" cm="1">
        <f t="array" ref="Q13">IF(OR(Q$3=0,IsBudgets="No"),0,_xll.ACCOUNTTURNOVER(cpy,"BUDGET",$F$5,,,,Q$2,Q$2))</f>
        <v>0</v>
      </c>
      <c r="R13" s="162"/>
      <c r="S13" s="163">
        <f>SUM(E13:M13)</f>
        <v>0</v>
      </c>
    </row>
    <row r="14" spans="1:22" ht="15.75">
      <c r="D14" s="157" t="e">
        <f>"Sales (FY'"&amp;RIGHT(FY,2)-1&amp;")"</f>
        <v>#VALUE!</v>
      </c>
      <c r="E14" s="162"/>
      <c r="F14" s="162" t="str" cm="1">
        <f t="array" aca="1" ref="F14" ca="1">IF(F$3=1,_xll.ACCOUNTTURNOVER(cpy,"ACTUAL",$F$5,,,,F$4,F$4),0)</f>
        <v>Connection 'Connection waiting to be created' not found in workbook.</v>
      </c>
      <c r="G14" s="162" t="str" cm="1">
        <f t="array" aca="1" ref="G14" ca="1">IF(G$3=1,_xll.ACCOUNTTURNOVER(cpy,"ACTUAL",$F$5,,,,G$4,G$4),0)</f>
        <v>Connection 'Connection waiting to be created' not found in workbook.</v>
      </c>
      <c r="H14" s="162" t="str" cm="1">
        <f t="array" aca="1" ref="H14" ca="1">IF(H$3=1,_xll.ACCOUNTTURNOVER(cpy,"ACTUAL",$F$5,,,,H$4,H$4),0)</f>
        <v>Connection 'Connection waiting to be created' not found in workbook.</v>
      </c>
      <c r="I14" s="162" cm="1">
        <f t="array" ref="I14">IF(I$3=1,_xll.ACCOUNTTURNOVER(cpy,"ACTUAL",$F$5,,,,I$4,I$4),0)</f>
        <v>0</v>
      </c>
      <c r="J14" s="162" cm="1">
        <f t="array" ref="J14">IF(J$3=1,_xll.ACCOUNTTURNOVER(cpy,"ACTUAL",$F$5,,,,J$4,J$4),0)</f>
        <v>0</v>
      </c>
      <c r="K14" s="162" cm="1">
        <f t="array" ref="K14">IF(K$3=1,_xll.ACCOUNTTURNOVER(cpy,"ACTUAL",$F$5,,,,K$4,K$4),0)</f>
        <v>0</v>
      </c>
      <c r="L14" s="162" cm="1">
        <f t="array" ref="L14">IF(L$3=1,_xll.ACCOUNTTURNOVER(cpy,"ACTUAL",$F$5,,,,L$4,L$4),0)</f>
        <v>0</v>
      </c>
      <c r="M14" s="162" cm="1">
        <f t="array" ref="M14">IF(M$3=1,_xll.ACCOUNTTURNOVER(cpy,"ACTUAL",$F$5,,,,M$4,M$4),0)</f>
        <v>0</v>
      </c>
      <c r="N14" s="162" cm="1">
        <f t="array" ref="N14">IF(N$3=1,_xll.ACCOUNTTURNOVER(cpy,"ACTUAL",$F$5,,,,N$4,N$4),0)</f>
        <v>0</v>
      </c>
      <c r="O14" s="162" cm="1">
        <f t="array" ref="O14">IF(O$3=1,_xll.ACCOUNTTURNOVER(cpy,"ACTUAL",$F$5,,,,O$4,O$4),0)</f>
        <v>0</v>
      </c>
      <c r="P14" s="162" cm="1">
        <f t="array" ref="P14">IF(P$3=1,_xll.ACCOUNTTURNOVER(cpy,"ACTUAL",$F$5,,,,P$4,P$4),0)</f>
        <v>0</v>
      </c>
      <c r="Q14" s="162" cm="1">
        <f t="array" ref="Q14">IF(Q$3=1,_xll.ACCOUNTTURNOVER(cpy,"ACTUAL",$F$5,,,,Q$4,Q$4),0)</f>
        <v>0</v>
      </c>
      <c r="R14" s="162"/>
      <c r="S14" s="163">
        <f ca="1">SUM(E14:Q14)</f>
        <v>0</v>
      </c>
    </row>
    <row r="15" spans="1:22">
      <c r="D15" s="165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6"/>
    </row>
    <row r="16" spans="1:22"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</row>
    <row r="17" spans="1:22" ht="15.75">
      <c r="D17" s="157" t="s">
        <v>276</v>
      </c>
      <c r="E17" s="162"/>
      <c r="F17" s="162" t="e">
        <f t="shared" ref="F17:Q17" ca="1" si="3">F12-F13</f>
        <v>#VALUE!</v>
      </c>
      <c r="G17" s="162" t="e">
        <f t="shared" ca="1" si="3"/>
        <v>#VALUE!</v>
      </c>
      <c r="H17" s="162" t="e">
        <f t="shared" ca="1" si="3"/>
        <v>#VALUE!</v>
      </c>
      <c r="I17" s="162">
        <f t="shared" si="3"/>
        <v>0</v>
      </c>
      <c r="J17" s="162">
        <f t="shared" si="3"/>
        <v>0</v>
      </c>
      <c r="K17" s="162">
        <f t="shared" si="3"/>
        <v>0</v>
      </c>
      <c r="L17" s="162">
        <f t="shared" si="3"/>
        <v>0</v>
      </c>
      <c r="M17" s="162">
        <f t="shared" si="3"/>
        <v>0</v>
      </c>
      <c r="N17" s="162">
        <f t="shared" si="3"/>
        <v>0</v>
      </c>
      <c r="O17" s="162">
        <f t="shared" si="3"/>
        <v>0</v>
      </c>
      <c r="P17" s="162">
        <f t="shared" si="3"/>
        <v>0</v>
      </c>
      <c r="Q17" s="162">
        <f t="shared" si="3"/>
        <v>0</v>
      </c>
      <c r="R17" s="162"/>
      <c r="S17" s="163">
        <f ca="1">S12-S13</f>
        <v>0</v>
      </c>
    </row>
    <row r="18" spans="1:22">
      <c r="D18" s="157" t="s">
        <v>277</v>
      </c>
      <c r="F18" s="167">
        <f t="shared" ref="F18:Q18" ca="1" si="4">IFERROR(F17/F13,)</f>
        <v>0</v>
      </c>
      <c r="G18" s="167">
        <f t="shared" ca="1" si="4"/>
        <v>0</v>
      </c>
      <c r="H18" s="167">
        <f t="shared" ca="1" si="4"/>
        <v>0</v>
      </c>
      <c r="I18" s="167">
        <f t="shared" si="4"/>
        <v>0</v>
      </c>
      <c r="J18" s="167">
        <f t="shared" si="4"/>
        <v>0</v>
      </c>
      <c r="K18" s="167">
        <f t="shared" si="4"/>
        <v>0</v>
      </c>
      <c r="L18" s="167">
        <f t="shared" si="4"/>
        <v>0</v>
      </c>
      <c r="M18" s="167">
        <f t="shared" si="4"/>
        <v>0</v>
      </c>
      <c r="N18" s="167">
        <f t="shared" si="4"/>
        <v>0</v>
      </c>
      <c r="O18" s="167">
        <f t="shared" si="4"/>
        <v>0</v>
      </c>
      <c r="P18" s="167">
        <f t="shared" si="4"/>
        <v>0</v>
      </c>
      <c r="Q18" s="167">
        <f t="shared" si="4"/>
        <v>0</v>
      </c>
      <c r="R18" s="167"/>
      <c r="S18" s="168">
        <f ca="1">IFERROR(S17/S13,0)</f>
        <v>0</v>
      </c>
    </row>
    <row r="19" spans="1:22" s="158" customFormat="1">
      <c r="A19" s="156"/>
      <c r="B19" s="156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V19" s="157"/>
    </row>
    <row r="20" spans="1:22" s="158" customFormat="1">
      <c r="A20" s="156"/>
      <c r="B20" s="156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V20" s="157"/>
    </row>
    <row r="21" spans="1:22" s="158" customFormat="1">
      <c r="A21" s="156"/>
      <c r="B21" s="156"/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V21" s="157"/>
    </row>
    <row r="22" spans="1:22" s="158" customFormat="1">
      <c r="A22" s="156"/>
      <c r="B22" s="156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V22" s="157"/>
    </row>
    <row r="23" spans="1:22" s="158" customFormat="1">
      <c r="A23" s="156"/>
      <c r="B23" s="156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V23" s="157"/>
    </row>
    <row r="24" spans="1:22" s="158" customFormat="1">
      <c r="A24" s="156"/>
      <c r="B24" s="156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V24" s="157"/>
    </row>
    <row r="25" spans="1:22" s="158" customFormat="1">
      <c r="A25" s="169"/>
      <c r="B25" s="169"/>
      <c r="S25" s="170"/>
    </row>
    <row r="43" spans="1:21" s="172" customFormat="1">
      <c r="A43" s="171"/>
      <c r="B43" s="171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0B733-EBB9-40F5-93DE-E7333C2495AF}">
  <sheetPr codeName="Sheet8">
    <tabColor rgb="FF3354BF"/>
  </sheetPr>
  <dimension ref="A1:V43"/>
  <sheetViews>
    <sheetView showGridLines="0" topLeftCell="B6" zoomScale="80" zoomScaleNormal="80" workbookViewId="0">
      <selection activeCell="O6" sqref="O6"/>
    </sheetView>
  </sheetViews>
  <sheetFormatPr defaultColWidth="9" defaultRowHeight="15" outlineLevelRow="1"/>
  <cols>
    <col min="1" max="1" width="7.28515625" style="156" hidden="1" customWidth="1"/>
    <col min="2" max="2" width="9" style="156"/>
    <col min="3" max="3" width="3" style="157" customWidth="1"/>
    <col min="4" max="4" width="26.5703125" style="157" customWidth="1"/>
    <col min="5" max="5" width="3.140625" style="158" customWidth="1"/>
    <col min="6" max="17" width="14.42578125" style="158" customWidth="1"/>
    <col min="18" max="18" width="3.140625" style="158" customWidth="1"/>
    <col min="19" max="19" width="14.7109375" style="158" customWidth="1"/>
    <col min="20" max="21" width="2.85546875" style="158" customWidth="1"/>
    <col min="22" max="16384" width="9" style="157"/>
  </cols>
  <sheetData>
    <row r="1" spans="1:22" hidden="1" outlineLevel="1">
      <c r="F1" s="183" t="s">
        <v>279</v>
      </c>
      <c r="G1" s="183" t="s">
        <v>280</v>
      </c>
      <c r="H1" s="183" t="s">
        <v>281</v>
      </c>
      <c r="I1" s="183" t="s">
        <v>282</v>
      </c>
      <c r="J1" s="183" t="s">
        <v>283</v>
      </c>
      <c r="K1" s="183" t="s">
        <v>284</v>
      </c>
      <c r="L1" s="183" t="s">
        <v>285</v>
      </c>
      <c r="M1" s="183" t="s">
        <v>286</v>
      </c>
      <c r="N1" s="183" t="s">
        <v>287</v>
      </c>
      <c r="O1" s="169">
        <v>10</v>
      </c>
      <c r="P1" s="169">
        <v>11</v>
      </c>
      <c r="Q1" s="169">
        <v>12</v>
      </c>
    </row>
    <row r="2" spans="1:22" s="156" customFormat="1" ht="12" hidden="1" outlineLevel="1">
      <c r="D2" s="156" t="s">
        <v>296</v>
      </c>
      <c r="E2" s="169"/>
      <c r="F2" s="174" t="str">
        <f t="shared" ref="F2:Q2" si="0">F1&amp;"-"&amp;FY</f>
        <v>01-Error! The source range has an element 'Connection 'Connection waiting to be created' not found in workbook.', which has 68 symbols; however, the pattern '??####' is only 6 symbol(s) long.</v>
      </c>
      <c r="G2" s="174" t="str">
        <f t="shared" si="0"/>
        <v>02-Error! The source range has an element 'Connection 'Connection waiting to be created' not found in workbook.', which has 68 symbols; however, the pattern '??####' is only 6 symbol(s) long.</v>
      </c>
      <c r="H2" s="174" t="str">
        <f t="shared" si="0"/>
        <v>03-Error! The source range has an element 'Connection 'Connection waiting to be created' not found in workbook.', which has 68 symbols; however, the pattern '??####' is only 6 symbol(s) long.</v>
      </c>
      <c r="I2" s="174" t="str">
        <f t="shared" si="0"/>
        <v>04-Error! The source range has an element 'Connection 'Connection waiting to be created' not found in workbook.', which has 68 symbols; however, the pattern '??####' is only 6 symbol(s) long.</v>
      </c>
      <c r="J2" s="174" t="str">
        <f t="shared" si="0"/>
        <v>05-Error! The source range has an element 'Connection 'Connection waiting to be created' not found in workbook.', which has 68 symbols; however, the pattern '??####' is only 6 symbol(s) long.</v>
      </c>
      <c r="K2" s="174" t="str">
        <f t="shared" si="0"/>
        <v>06-Error! The source range has an element 'Connection 'Connection waiting to be created' not found in workbook.', which has 68 symbols; however, the pattern '??####' is only 6 symbol(s) long.</v>
      </c>
      <c r="L2" s="174" t="str">
        <f t="shared" si="0"/>
        <v>07-Error! The source range has an element 'Connection 'Connection waiting to be created' not found in workbook.', which has 68 symbols; however, the pattern '??####' is only 6 symbol(s) long.</v>
      </c>
      <c r="M2" s="174" t="str">
        <f t="shared" si="0"/>
        <v>08-Error! The source range has an element 'Connection 'Connection waiting to be created' not found in workbook.', which has 68 symbols; however, the pattern '??####' is only 6 symbol(s) long.</v>
      </c>
      <c r="N2" s="174" t="str">
        <f t="shared" si="0"/>
        <v>09-Error! The source range has an element 'Connection 'Connection waiting to be created' not found in workbook.', which has 68 symbols; however, the pattern '??####' is only 6 symbol(s) long.</v>
      </c>
      <c r="O2" s="174" t="str">
        <f t="shared" si="0"/>
        <v>10-Error! The source range has an element 'Connection 'Connection waiting to be created' not found in workbook.', which has 68 symbols; however, the pattern '??####' is only 6 symbol(s) long.</v>
      </c>
      <c r="P2" s="174" t="str">
        <f t="shared" si="0"/>
        <v>11-Error! The source range has an element 'Connection 'Connection waiting to be created' not found in workbook.', which has 68 symbols; however, the pattern '??####' is only 6 symbol(s) long.</v>
      </c>
      <c r="Q2" s="174" t="str">
        <f t="shared" si="0"/>
        <v>12-Error! The source range has an element 'Connection 'Connection waiting to be created' not found in workbook.', which has 68 symbols; however, the pattern '??####' is only 6 symbol(s) long.</v>
      </c>
      <c r="R2" s="169"/>
      <c r="S2" s="169"/>
      <c r="T2" s="169"/>
      <c r="U2" s="169"/>
    </row>
    <row r="3" spans="1:22" s="156" customFormat="1" ht="12" hidden="1" outlineLevel="1">
      <c r="D3" s="156" t="s">
        <v>299</v>
      </c>
      <c r="E3" s="169"/>
      <c r="F3" s="174">
        <v>1</v>
      </c>
      <c r="G3" s="174">
        <f>IF(2&lt;=SelectedPeriod+0,1,0)</f>
        <v>1</v>
      </c>
      <c r="H3" s="174">
        <f>IF(3&lt;=SelectedPeriod+0,1,0)</f>
        <v>1</v>
      </c>
      <c r="I3" s="174">
        <f>IF(4&lt;=SelectedPeriod+0,1,0)</f>
        <v>0</v>
      </c>
      <c r="J3" s="174">
        <f>IF(5&lt;=SelectedPeriod+0,1,0)</f>
        <v>0</v>
      </c>
      <c r="K3" s="174">
        <f>IF(6&lt;=SelectedPeriod+0,1,0)</f>
        <v>0</v>
      </c>
      <c r="L3" s="174">
        <f>IF(7&lt;=SelectedPeriod+0,1,0)</f>
        <v>0</v>
      </c>
      <c r="M3" s="174">
        <f>IF(8&lt;=SelectedPeriod+0,1,0)</f>
        <v>0</v>
      </c>
      <c r="N3" s="174">
        <f>IF(9&lt;=SelectedPeriod+0,1,0)</f>
        <v>0</v>
      </c>
      <c r="O3" s="174">
        <f>IF(10&lt;=SelectedPeriod+0,1,0)</f>
        <v>0</v>
      </c>
      <c r="P3" s="174">
        <f>IF(11&lt;=SelectedPeriod+0,1,0)</f>
        <v>0</v>
      </c>
      <c r="Q3" s="174">
        <f>IF(12&lt;=SelectedPeriod+0,1,0)</f>
        <v>0</v>
      </c>
      <c r="R3" s="169"/>
      <c r="S3" s="169"/>
      <c r="T3" s="169"/>
      <c r="U3" s="169"/>
    </row>
    <row r="4" spans="1:22" s="156" customFormat="1" ht="12" hidden="1" outlineLevel="1">
      <c r="D4" s="156" t="s">
        <v>297</v>
      </c>
      <c r="E4" s="169"/>
      <c r="F4" s="174" t="e">
        <f t="shared" ref="F4:Q4" si="1">F$1&amp;"-"&amp;FY-1</f>
        <v>#VALUE!</v>
      </c>
      <c r="G4" s="174" t="e">
        <f t="shared" si="1"/>
        <v>#VALUE!</v>
      </c>
      <c r="H4" s="174" t="e">
        <f t="shared" si="1"/>
        <v>#VALUE!</v>
      </c>
      <c r="I4" s="174" t="e">
        <f t="shared" si="1"/>
        <v>#VALUE!</v>
      </c>
      <c r="J4" s="174" t="e">
        <f t="shared" si="1"/>
        <v>#VALUE!</v>
      </c>
      <c r="K4" s="174" t="e">
        <f t="shared" si="1"/>
        <v>#VALUE!</v>
      </c>
      <c r="L4" s="174" t="e">
        <f t="shared" si="1"/>
        <v>#VALUE!</v>
      </c>
      <c r="M4" s="174" t="e">
        <f t="shared" si="1"/>
        <v>#VALUE!</v>
      </c>
      <c r="N4" s="174" t="e">
        <f t="shared" si="1"/>
        <v>#VALUE!</v>
      </c>
      <c r="O4" s="174" t="e">
        <f t="shared" si="1"/>
        <v>#VALUE!</v>
      </c>
      <c r="P4" s="174" t="e">
        <f t="shared" si="1"/>
        <v>#VALUE!</v>
      </c>
      <c r="Q4" s="174" t="e">
        <f t="shared" si="1"/>
        <v>#VALUE!</v>
      </c>
      <c r="R4" s="169"/>
      <c r="S4" s="169"/>
      <c r="T4" s="169"/>
      <c r="U4" s="169"/>
    </row>
    <row r="5" spans="1:22" hidden="1" outlineLevel="1">
      <c r="F5" s="159" t="str">
        <f ca="1">_xlfn.TEXTJOIN(",",TRUE,B12,B13,B14,B15,B16,B17,B18,B19,B20,B21)</f>
        <v/>
      </c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</row>
    <row r="6" spans="1:22" ht="34.5" collapsed="1">
      <c r="D6" s="42" cm="1">
        <f t="array" ref="D6">Company</f>
        <v>0</v>
      </c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</row>
    <row r="7" spans="1:22" ht="34.5" thickBot="1">
      <c r="D7" s="188" t="s">
        <v>303</v>
      </c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60"/>
    </row>
    <row r="8" spans="1:22" ht="33.75">
      <c r="D8" s="187" t="str">
        <f ca="1">"for the period ending "&amp;IFERROR(CurrDate,"Still to be selected")</f>
        <v>for the period ending Still to be selected</v>
      </c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60"/>
    </row>
    <row r="9" spans="1:22" ht="35.25"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231"/>
      <c r="S9" s="161"/>
      <c r="T9" s="161"/>
      <c r="U9" s="161"/>
      <c r="V9" s="161"/>
    </row>
    <row r="10" spans="1:22" ht="15.75">
      <c r="D10" s="210" t="s">
        <v>307</v>
      </c>
      <c r="E10" s="184"/>
      <c r="F10" s="257" t="str" cm="1">
        <f t="array" ref="F10">_xll.FINANCIALPERIODENDDATE(cpy,F2)</f>
        <v>Connection 'Connection waiting to be created' not found in workbook.</v>
      </c>
      <c r="G10" s="184" t="e">
        <f>EDATE(F10,1)</f>
        <v>#VALUE!</v>
      </c>
      <c r="H10" s="184" t="e">
        <f t="shared" ref="H10:Q10" si="2">EDATE(G10,1)</f>
        <v>#VALUE!</v>
      </c>
      <c r="I10" s="184" t="e">
        <f t="shared" si="2"/>
        <v>#VALUE!</v>
      </c>
      <c r="J10" s="184" t="e">
        <f t="shared" si="2"/>
        <v>#VALUE!</v>
      </c>
      <c r="K10" s="184" t="e">
        <f t="shared" si="2"/>
        <v>#VALUE!</v>
      </c>
      <c r="L10" s="184" t="e">
        <f t="shared" si="2"/>
        <v>#VALUE!</v>
      </c>
      <c r="M10" s="184" t="e">
        <f t="shared" si="2"/>
        <v>#VALUE!</v>
      </c>
      <c r="N10" s="184" t="e">
        <f t="shared" si="2"/>
        <v>#VALUE!</v>
      </c>
      <c r="O10" s="184" t="e">
        <f t="shared" si="2"/>
        <v>#VALUE!</v>
      </c>
      <c r="P10" s="184" t="e">
        <f t="shared" si="2"/>
        <v>#VALUE!</v>
      </c>
      <c r="Q10" s="184" t="e">
        <f t="shared" si="2"/>
        <v>#VALUE!</v>
      </c>
      <c r="R10" s="232"/>
      <c r="S10" s="185" t="s">
        <v>273</v>
      </c>
    </row>
    <row r="11" spans="1:22"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233"/>
      <c r="S11" s="162"/>
    </row>
    <row r="12" spans="1:22" ht="15.75">
      <c r="A12" t="s">
        <v>61</v>
      </c>
      <c r="B12" s="156" t="str">
        <f ca="1">_xlfn.XLOOKUP($A12,FinalClasses,Mapping!$AA$5:$AA$45,"",0,1)</f>
        <v/>
      </c>
      <c r="D12" s="157" t="s">
        <v>301</v>
      </c>
      <c r="E12" s="162"/>
      <c r="F12" s="162" t="str" cm="1">
        <f t="array" aca="1" ref="F12" ca="1">IF(F3=1,_xll.ACCOUNTTURNOVER(cpy,"ACTUAL",$F$5,,,,F2,F2),0)</f>
        <v>Connection 'Connection waiting to be created' not found in workbook.</v>
      </c>
      <c r="G12" s="162" t="str" cm="1">
        <f t="array" aca="1" ref="G12" ca="1">IF(G3=1,_xll.ACCOUNTTURNOVER(cpy,"ACTUAL",$F$5,,,,G2,G2),0)</f>
        <v>Connection 'Connection waiting to be created' not found in workbook.</v>
      </c>
      <c r="H12" s="162" t="str" cm="1">
        <f t="array" aca="1" ref="H12" ca="1">IF(H3=1,_xll.ACCOUNTTURNOVER(cpy,"ACTUAL",$F$5,,,,H2,H2),0)</f>
        <v>Connection 'Connection waiting to be created' not found in workbook.</v>
      </c>
      <c r="I12" s="162" cm="1">
        <f t="array" ref="I12">IF(I3=1,_xll.ACCOUNTTURNOVER(cpy,"ACTUAL",$F$5,,,,I2,I2),0)</f>
        <v>0</v>
      </c>
      <c r="J12" s="162" cm="1">
        <f t="array" ref="J12">IF(J3=1,_xll.ACCOUNTTURNOVER(cpy,"ACTUAL",$F$5,,,,J2,J2),0)</f>
        <v>0</v>
      </c>
      <c r="K12" s="162" cm="1">
        <f t="array" ref="K12">IF(K3=1,_xll.ACCOUNTTURNOVER(cpy,"ACTUAL",$F$5,,,,K2,K2),0)</f>
        <v>0</v>
      </c>
      <c r="L12" s="162" cm="1">
        <f t="array" ref="L12">IF(L3=1,_xll.ACCOUNTTURNOVER(cpy,"ACTUAL",$F$5,,,,L2,L2),0)</f>
        <v>0</v>
      </c>
      <c r="M12" s="162" cm="1">
        <f t="array" ref="M12">IF(M3=1,_xll.ACCOUNTTURNOVER(cpy,"ACTUAL",$F$5,,,,M2,M2),0)</f>
        <v>0</v>
      </c>
      <c r="N12" s="162" cm="1">
        <f t="array" ref="N12">IF(N3=1,_xll.ACCOUNTTURNOVER(cpy,"ACTUAL",$F$5,,,,N2,N2),0)</f>
        <v>0</v>
      </c>
      <c r="O12" s="162" cm="1">
        <f t="array" ref="O12">IF(O3=1,_xll.ACCOUNTTURNOVER(cpy,"ACTUAL",$F$5,,,,O2,O2),0)</f>
        <v>0</v>
      </c>
      <c r="P12" s="162" cm="1">
        <f t="array" ref="P12">IF(P3=1,_xll.ACCOUNTTURNOVER(cpy,"ACTUAL",$F$5,,,,P2,P2),0)</f>
        <v>0</v>
      </c>
      <c r="Q12" s="162" cm="1">
        <f t="array" ref="Q12">IF(Q3=1,_xll.ACCOUNTTURNOVER(cpy,"ACTUAL",$F$5,,,,Q2,Q2),0)</f>
        <v>0</v>
      </c>
      <c r="R12" s="162"/>
      <c r="S12" s="163">
        <f ca="1">SUM(E12:R12)</f>
        <v>0</v>
      </c>
      <c r="V12" s="164"/>
    </row>
    <row r="13" spans="1:22" ht="15.75">
      <c r="A13" t="s">
        <v>63</v>
      </c>
      <c r="B13" s="156" t="str">
        <f ca="1">_xlfn.XLOOKUP($A13,FinalClasses,Mapping!$AA$5:$AA$45,"",0,1)</f>
        <v/>
      </c>
      <c r="D13" s="157" t="s">
        <v>302</v>
      </c>
      <c r="E13" s="162"/>
      <c r="F13" s="162" cm="1">
        <f t="array" ref="F13">IF(OR(F$3=0,IsBudgets="No"),0,_xll.ACCOUNTTURNOVER(cpy,"BUDGET",$F$5,,,,F$2,F$2))</f>
        <v>0</v>
      </c>
      <c r="G13" s="162" cm="1">
        <f t="array" ref="G13">IF(OR(G$3=0,IsBudgets="No"),0,_xll.ACCOUNTTURNOVER(cpy,"BUDGET",$F$5,,,,G$2,G$2))</f>
        <v>0</v>
      </c>
      <c r="H13" s="162" cm="1">
        <f t="array" ref="H13">IF(OR(H$3=0,IsBudgets="No"),0,_xll.ACCOUNTTURNOVER(cpy,"BUDGET",$F$5,,,,H$2,H$2))</f>
        <v>0</v>
      </c>
      <c r="I13" s="162" cm="1">
        <f t="array" ref="I13">IF(OR(I$3=0,IsBudgets="No"),0,_xll.ACCOUNTTURNOVER(cpy,"BUDGET",$F$5,,,,I$2,I$2))</f>
        <v>0</v>
      </c>
      <c r="J13" s="162" cm="1">
        <f t="array" ref="J13">IF(OR(J$3=0,IsBudgets="No"),0,_xll.ACCOUNTTURNOVER(cpy,"BUDGET",$F$5,,,,J$2,J$2))</f>
        <v>0</v>
      </c>
      <c r="K13" s="162" cm="1">
        <f t="array" ref="K13">IF(OR(K$3=0,IsBudgets="No"),0,_xll.ACCOUNTTURNOVER(cpy,"BUDGET",$F$5,,,,K$2,K$2))</f>
        <v>0</v>
      </c>
      <c r="L13" s="162" cm="1">
        <f t="array" ref="L13">IF(OR(L$3=0,IsBudgets="No"),0,_xll.ACCOUNTTURNOVER(cpy,"BUDGET",$F$5,,,,L$2,L$2))</f>
        <v>0</v>
      </c>
      <c r="M13" s="162" cm="1">
        <f t="array" ref="M13">IF(OR(M$3=0,IsBudgets="No"),0,_xll.ACCOUNTTURNOVER(cpy,"BUDGET",$F$5,,,,M$2,M$2))</f>
        <v>0</v>
      </c>
      <c r="N13" s="162" cm="1">
        <f t="array" ref="N13">IF(OR(N$3=0,IsBudgets="No"),0,_xll.ACCOUNTTURNOVER(cpy,"BUDGET",$F$5,,,,N$2,N$2))</f>
        <v>0</v>
      </c>
      <c r="O13" s="162" cm="1">
        <f t="array" ref="O13">IF(OR(O$3=0,IsBudgets="No"),0,_xll.ACCOUNTTURNOVER(cpy,"BUDGET",$F$5,,,,O$2,O$2))</f>
        <v>0</v>
      </c>
      <c r="P13" s="162" cm="1">
        <f t="array" ref="P13">IF(OR(P$3=0,IsBudgets="No"),0,_xll.ACCOUNTTURNOVER(cpy,"BUDGET",$F$5,,,,P$2,P$2))</f>
        <v>0</v>
      </c>
      <c r="Q13" s="162" cm="1">
        <f t="array" ref="Q13">IF(OR(Q$3=0,IsBudgets="No"),0,_xll.ACCOUNTTURNOVER(cpy,"BUDGET",$F$5,,,,Q$2,Q$2))</f>
        <v>0</v>
      </c>
      <c r="R13" s="162"/>
      <c r="S13" s="163">
        <f>SUM(E13:M13)</f>
        <v>0</v>
      </c>
    </row>
    <row r="14" spans="1:22" ht="15.75">
      <c r="A14" t="s">
        <v>67</v>
      </c>
      <c r="B14" s="156" t="str">
        <f ca="1">_xlfn.XLOOKUP($A14,FinalClasses,Mapping!$AA$5:$AA$45,"",0,1)</f>
        <v/>
      </c>
      <c r="D14" s="157" t="e">
        <f>"Expenses (FY'"&amp;RIGHT(FY,2)-1&amp;")"</f>
        <v>#VALUE!</v>
      </c>
      <c r="E14" s="162"/>
      <c r="F14" s="162" t="str" cm="1">
        <f t="array" aca="1" ref="F14" ca="1">IF(F$3=1,_xll.ACCOUNTTURNOVER(cpy,"ACTUAL",$F$5,,,,F$4,F$4),0)</f>
        <v>Connection 'Connection waiting to be created' not found in workbook.</v>
      </c>
      <c r="G14" s="162" t="str" cm="1">
        <f t="array" aca="1" ref="G14" ca="1">IF(G$3=1,_xll.ACCOUNTTURNOVER(cpy,"ACTUAL",$F$5,,,,G$4,G$4),0)</f>
        <v>Connection 'Connection waiting to be created' not found in workbook.</v>
      </c>
      <c r="H14" s="162" t="str" cm="1">
        <f t="array" aca="1" ref="H14" ca="1">IF(H$3=1,_xll.ACCOUNTTURNOVER(cpy,"ACTUAL",$F$5,,,,H$4,H$4),0)</f>
        <v>Connection 'Connection waiting to be created' not found in workbook.</v>
      </c>
      <c r="I14" s="162" cm="1">
        <f t="array" ref="I14">IF(I$3=1,_xll.ACCOUNTTURNOVER(cpy,"ACTUAL",$F$5,,,,I$4,I$4),0)</f>
        <v>0</v>
      </c>
      <c r="J14" s="162" cm="1">
        <f t="array" ref="J14">IF(J$3=1,_xll.ACCOUNTTURNOVER(cpy,"ACTUAL",$F$5,,,,J$4,J$4),0)</f>
        <v>0</v>
      </c>
      <c r="K14" s="162" cm="1">
        <f t="array" ref="K14">IF(K$3=1,_xll.ACCOUNTTURNOVER(cpy,"ACTUAL",$F$5,,,,K$4,K$4),0)</f>
        <v>0</v>
      </c>
      <c r="L14" s="162" cm="1">
        <f t="array" ref="L14">IF(L$3=1,_xll.ACCOUNTTURNOVER(cpy,"ACTUAL",$F$5,,,,L$4,L$4),0)</f>
        <v>0</v>
      </c>
      <c r="M14" s="162" cm="1">
        <f t="array" ref="M14">IF(M$3=1,_xll.ACCOUNTTURNOVER(cpy,"ACTUAL",$F$5,,,,M$4,M$4),0)</f>
        <v>0</v>
      </c>
      <c r="N14" s="162" cm="1">
        <f t="array" ref="N14">IF(N$3=1,_xll.ACCOUNTTURNOVER(cpy,"ACTUAL",$F$5,,,,N$4,N$4),0)</f>
        <v>0</v>
      </c>
      <c r="O14" s="162" cm="1">
        <f t="array" ref="O14">IF(O$3=1,_xll.ACCOUNTTURNOVER(cpy,"ACTUAL",$F$5,,,,O$4,O$4),0)</f>
        <v>0</v>
      </c>
      <c r="P14" s="162" cm="1">
        <f t="array" ref="P14">IF(P$3=1,_xll.ACCOUNTTURNOVER(cpy,"ACTUAL",$F$5,,,,P$4,P$4),0)</f>
        <v>0</v>
      </c>
      <c r="Q14" s="162" cm="1">
        <f t="array" ref="Q14">IF(Q$3=1,_xll.ACCOUNTTURNOVER(cpy,"ACTUAL",$F$5,,,,Q$4,Q$4),0)</f>
        <v>0</v>
      </c>
      <c r="R14" s="162"/>
      <c r="S14" s="163">
        <f ca="1">SUM(E14:Q14)</f>
        <v>0</v>
      </c>
    </row>
    <row r="15" spans="1:22">
      <c r="A15" t="s">
        <v>71</v>
      </c>
      <c r="B15" s="156" t="str">
        <f ca="1">_xlfn.XLOOKUP($A15,FinalClasses,Mapping!$AA$5:$AA$45,"",0,1)</f>
        <v/>
      </c>
      <c r="D15" s="165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6"/>
    </row>
    <row r="16" spans="1:22">
      <c r="A16" t="s">
        <v>73</v>
      </c>
      <c r="B16" s="156" t="str">
        <f ca="1">_xlfn.XLOOKUP($A16,FinalClasses,Mapping!$AA$5:$AA$45,"",0,1)</f>
        <v/>
      </c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</row>
    <row r="17" spans="1:22" ht="15.75">
      <c r="A17" t="s">
        <v>75</v>
      </c>
      <c r="B17" s="156" t="str">
        <f ca="1">_xlfn.XLOOKUP($A17,FinalClasses,Mapping!$AA$5:$AA$45,"",0,1)</f>
        <v/>
      </c>
      <c r="D17" s="157" t="s">
        <v>276</v>
      </c>
      <c r="E17" s="162"/>
      <c r="F17" s="162" t="e">
        <f t="shared" ref="F17:Q17" ca="1" si="3">F12-F13</f>
        <v>#VALUE!</v>
      </c>
      <c r="G17" s="162" t="e">
        <f t="shared" ca="1" si="3"/>
        <v>#VALUE!</v>
      </c>
      <c r="H17" s="162" t="e">
        <f t="shared" ca="1" si="3"/>
        <v>#VALUE!</v>
      </c>
      <c r="I17" s="162">
        <f t="shared" si="3"/>
        <v>0</v>
      </c>
      <c r="J17" s="162">
        <f t="shared" si="3"/>
        <v>0</v>
      </c>
      <c r="K17" s="162">
        <f t="shared" si="3"/>
        <v>0</v>
      </c>
      <c r="L17" s="162">
        <f t="shared" si="3"/>
        <v>0</v>
      </c>
      <c r="M17" s="162">
        <f t="shared" si="3"/>
        <v>0</v>
      </c>
      <c r="N17" s="162">
        <f t="shared" si="3"/>
        <v>0</v>
      </c>
      <c r="O17" s="162">
        <f t="shared" si="3"/>
        <v>0</v>
      </c>
      <c r="P17" s="162">
        <f t="shared" si="3"/>
        <v>0</v>
      </c>
      <c r="Q17" s="162">
        <f t="shared" si="3"/>
        <v>0</v>
      </c>
      <c r="R17" s="162"/>
      <c r="S17" s="163">
        <f ca="1">S12-S13</f>
        <v>0</v>
      </c>
    </row>
    <row r="18" spans="1:22">
      <c r="A18" t="s">
        <v>77</v>
      </c>
      <c r="B18" s="156" t="str">
        <f ca="1">_xlfn.XLOOKUP($A18,FinalClasses,Mapping!$AA$5:$AA$45,"",0,1)</f>
        <v/>
      </c>
      <c r="D18" s="157" t="s">
        <v>277</v>
      </c>
      <c r="F18" s="167">
        <f t="shared" ref="F18:Q18" ca="1" si="4">IFERROR(F17/F13,)</f>
        <v>0</v>
      </c>
      <c r="G18" s="167">
        <f t="shared" ca="1" si="4"/>
        <v>0</v>
      </c>
      <c r="H18" s="167">
        <f t="shared" ca="1" si="4"/>
        <v>0</v>
      </c>
      <c r="I18" s="167">
        <f t="shared" si="4"/>
        <v>0</v>
      </c>
      <c r="J18" s="167">
        <f t="shared" si="4"/>
        <v>0</v>
      </c>
      <c r="K18" s="167">
        <f t="shared" si="4"/>
        <v>0</v>
      </c>
      <c r="L18" s="167">
        <f t="shared" si="4"/>
        <v>0</v>
      </c>
      <c r="M18" s="167">
        <f t="shared" si="4"/>
        <v>0</v>
      </c>
      <c r="N18" s="167">
        <f t="shared" si="4"/>
        <v>0</v>
      </c>
      <c r="O18" s="167">
        <f t="shared" si="4"/>
        <v>0</v>
      </c>
      <c r="P18" s="167">
        <f t="shared" si="4"/>
        <v>0</v>
      </c>
      <c r="Q18" s="167">
        <f t="shared" si="4"/>
        <v>0</v>
      </c>
      <c r="R18" s="167"/>
      <c r="S18" s="168">
        <f ca="1">IFERROR(S17/S13,0)</f>
        <v>0</v>
      </c>
    </row>
    <row r="19" spans="1:22" s="158" customFormat="1">
      <c r="A19" t="s">
        <v>79</v>
      </c>
      <c r="B19" s="156" t="str">
        <f ca="1">_xlfn.XLOOKUP($A19,FinalClasses,Mapping!$AA$5:$AA$45,"",0,1)</f>
        <v/>
      </c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V19" s="157"/>
    </row>
    <row r="20" spans="1:22" s="158" customFormat="1">
      <c r="A20" t="s">
        <v>81</v>
      </c>
      <c r="B20" s="156" t="str">
        <f ca="1">_xlfn.XLOOKUP($A20,FinalClasses,Mapping!$AA$5:$AA$45,"",0,1)</f>
        <v/>
      </c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V20" s="157"/>
    </row>
    <row r="21" spans="1:22" s="158" customFormat="1">
      <c r="A21" t="s">
        <v>84</v>
      </c>
      <c r="B21" s="156" t="str">
        <f ca="1">_xlfn.XLOOKUP($A21,FinalClasses,Mapping!$AA$5:$AA$45,"",0,1)</f>
        <v/>
      </c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V21" s="157"/>
    </row>
    <row r="22" spans="1:22" s="158" customFormat="1">
      <c r="A22" s="156"/>
      <c r="B22" s="156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V22" s="157"/>
    </row>
    <row r="23" spans="1:22" s="158" customFormat="1">
      <c r="A23" s="156"/>
      <c r="B23" s="156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V23" s="157"/>
    </row>
    <row r="24" spans="1:22" s="158" customFormat="1">
      <c r="A24" s="156"/>
      <c r="B24" s="156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V24" s="157"/>
    </row>
    <row r="25" spans="1:22" s="158" customFormat="1">
      <c r="A25" s="169"/>
      <c r="B25" s="169"/>
      <c r="S25" s="170"/>
    </row>
    <row r="43" spans="1:21" s="172" customFormat="1">
      <c r="A43" s="171"/>
      <c r="B43" s="171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168FC-ECF0-4841-B989-DBFCEDE210E7}">
  <sheetPr codeName="Sheet6"/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E2071455A6D54582ACB8D1DD50B2E7" ma:contentTypeVersion="12" ma:contentTypeDescription="Create a new document." ma:contentTypeScope="" ma:versionID="921ad64e445847d6566c85649f70d8ac">
  <xsd:schema xmlns:xsd="http://www.w3.org/2001/XMLSchema" xmlns:xs="http://www.w3.org/2001/XMLSchema" xmlns:p="http://schemas.microsoft.com/office/2006/metadata/properties" xmlns:ns3="73aaffa7-f950-44b7-bb39-268599af0f3c" xmlns:ns4="d930d426-ef2f-4dd5-924c-b408d0194043" targetNamespace="http://schemas.microsoft.com/office/2006/metadata/properties" ma:root="true" ma:fieldsID="55b5f95a9a3fc07209c767e62613743e" ns3:_="" ns4:_="">
    <xsd:import namespace="73aaffa7-f950-44b7-bb39-268599af0f3c"/>
    <xsd:import namespace="d930d426-ef2f-4dd5-924c-b408d01940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aaffa7-f950-44b7-bb39-268599af0f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30d426-ef2f-4dd5-924c-b408d019404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38B9F0-8DB6-4069-8EC7-6C8DFEB86A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aaffa7-f950-44b7-bb39-268599af0f3c"/>
    <ds:schemaRef ds:uri="d930d426-ef2f-4dd5-924c-b408d01940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91F52F-037E-4A04-B832-3B14CD8BB21C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7973BBD6-8844-4A07-965B-68F150342204}">
  <ds:schemaRefs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73aaffa7-f950-44b7-bb39-268599af0f3c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d930d426-ef2f-4dd5-924c-b408d0194043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B0834B4B-4BFB-479C-9371-EE547CC45B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29</vt:i4>
      </vt:variant>
    </vt:vector>
  </HeadingPairs>
  <TitlesOfParts>
    <vt:vector size="39" baseType="lpstr">
      <vt:lpstr>Data Sheet</vt:lpstr>
      <vt:lpstr>Mapping</vt:lpstr>
      <vt:lpstr>Getting Started Guide</vt:lpstr>
      <vt:lpstr>Menu</vt:lpstr>
      <vt:lpstr>Dashboard</vt:lpstr>
      <vt:lpstr>Profit &amp; Loss Summary</vt:lpstr>
      <vt:lpstr>Profit &amp; Loss 12 Mth Summary</vt:lpstr>
      <vt:lpstr>Balance Sheet Summary</vt:lpstr>
      <vt:lpstr>Revenue Trend</vt:lpstr>
      <vt:lpstr>Expense Trend</vt:lpstr>
      <vt:lpstr>BSClasses</vt:lpstr>
      <vt:lpstr>Company</vt:lpstr>
      <vt:lpstr>cpy</vt:lpstr>
      <vt:lpstr>CurrDate</vt:lpstr>
      <vt:lpstr>CurrPeriod</vt:lpstr>
      <vt:lpstr>CustFinalClasses</vt:lpstr>
      <vt:lpstr>DashCosClasses</vt:lpstr>
      <vt:lpstr>DashExpClasses</vt:lpstr>
      <vt:lpstr>DashRevClasses</vt:lpstr>
      <vt:lpstr>ExpTrendClasses</vt:lpstr>
      <vt:lpstr>FinalClasses</vt:lpstr>
      <vt:lpstr>FY</vt:lpstr>
      <vt:lpstr>FYList</vt:lpstr>
      <vt:lpstr>IsBudgets</vt:lpstr>
      <vt:lpstr>MapList</vt:lpstr>
      <vt:lpstr>MonthList</vt:lpstr>
      <vt:lpstr>OrigStdClass</vt:lpstr>
      <vt:lpstr>PL12Classes</vt:lpstr>
      <vt:lpstr>PLClasses</vt:lpstr>
      <vt:lpstr>'Balance Sheet Summary'!Print_Area</vt:lpstr>
      <vt:lpstr>'Profit &amp; Loss 12 Mth Summary'!Print_Area</vt:lpstr>
      <vt:lpstr>'Profit &amp; Loss Summary'!Print_Area</vt:lpstr>
      <vt:lpstr>'Balance Sheet Summary'!Print_Titles</vt:lpstr>
      <vt:lpstr>'Profit &amp; Loss 12 Mth Summary'!Print_Titles</vt:lpstr>
      <vt:lpstr>'Profit &amp; Loss Summary'!Print_Titles</vt:lpstr>
      <vt:lpstr>RevTrendClasses</vt:lpstr>
      <vt:lpstr>SelectClass</vt:lpstr>
      <vt:lpstr>SelectedPeriod</vt:lpstr>
      <vt:lpstr>StdClasses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Millar</dc:creator>
  <cp:lastModifiedBy>Masha Batra</cp:lastModifiedBy>
  <cp:lastPrinted>2021-11-25T14:25:26Z</cp:lastPrinted>
  <dcterms:created xsi:type="dcterms:W3CDTF">2021-05-21T02:00:51Z</dcterms:created>
  <dcterms:modified xsi:type="dcterms:W3CDTF">2022-01-23T21:32:49Z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0x01010050E2071455A6D54582ACB8D1DD50B2E7</vt:lpwstr>
  </property>
  <property fmtid="{D5CDD505-2E9C-101B-9397-08002B2CF9AE}" pid="3" name="WorkbookGuid">
    <vt:lpwstr>c44c9605-5391-453f-bc26-6a37c4cc2b9b</vt:lpwstr>
  </property>
</Properties>
</file>